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Prosolent-nas00\x\__Data_Files_Hot\Business\PSE__Clients\TOM - T&amp;GC\_Agendas &amp; Mins of T&amp;G\T&amp;GC_20230410_Follow-Up\"/>
    </mc:Choice>
  </mc:AlternateContent>
  <xr:revisionPtr revIDLastSave="0" documentId="13_ncr:1_{C439CC3B-9E71-47D2-B556-4B7F7E86AAED}" xr6:coauthVersionLast="47" xr6:coauthVersionMax="47" xr10:uidLastSave="{00000000-0000-0000-0000-000000000000}"/>
  <bookViews>
    <workbookView xWindow="-110" yWindow="-110" windowWidth="38620" windowHeight="21100" tabRatio="243" xr2:uid="{6CF3D7EC-62A0-4148-AFC5-CD3F0E13B237}"/>
  </bookViews>
  <sheets>
    <sheet name="Data" sheetId="1" r:id="rId1"/>
    <sheet name="MSS Parcels" sheetId="4" r:id="rId2"/>
    <sheet name="MSS_Areas" sheetId="2" r:id="rId3"/>
    <sheet name="Pivot Table" sheetId="3" r:id="rId4"/>
    <sheet name="Sheet1" sheetId="5" r:id="rId5"/>
  </sheets>
  <externalReferences>
    <externalReference r:id="rId6"/>
  </externalReferences>
  <definedNames>
    <definedName name="_xlnm._FilterDatabase" localSheetId="0" hidden="1">Data!$A$7:$S$96</definedName>
    <definedName name="_xlnm._FilterDatabase" localSheetId="1" hidden="1">'MSS Parcels'!$C$2:$K$20</definedName>
    <definedName name="_xlnm._FilterDatabase" localSheetId="2" hidden="1">MSS_Areas!$A$2:$E$32</definedName>
  </definedNames>
  <calcPr calcId="191029"/>
  <pivotCaches>
    <pivotCache cacheId="6" r:id="rId7"/>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1" l="1"/>
  <c r="H26" i="4"/>
  <c r="I22" i="4"/>
  <c r="G22" i="4"/>
  <c r="I19" i="4"/>
  <c r="I7" i="4"/>
  <c r="R10" i="1" l="1"/>
  <c r="R11" i="1"/>
  <c r="R12" i="1"/>
  <c r="R13" i="1"/>
  <c r="R14" i="1"/>
  <c r="R15" i="1"/>
  <c r="R16" i="1"/>
  <c r="R17" i="1"/>
  <c r="R18" i="1"/>
  <c r="R19" i="1"/>
  <c r="R20" i="1"/>
  <c r="R21" i="1"/>
  <c r="R22" i="1"/>
  <c r="R23" i="1"/>
  <c r="R24" i="1"/>
  <c r="R25" i="1"/>
  <c r="R26" i="1"/>
  <c r="R27" i="1"/>
  <c r="R28" i="1"/>
  <c r="R29" i="1"/>
  <c r="R30" i="1"/>
  <c r="R31" i="1"/>
  <c r="R32" i="1"/>
  <c r="R33" i="1"/>
  <c r="R34" i="1"/>
  <c r="R35" i="1"/>
  <c r="R36" i="1"/>
  <c r="R37" i="1"/>
  <c r="R38" i="1"/>
  <c r="R39" i="1"/>
  <c r="R40" i="1"/>
  <c r="R41" i="1"/>
  <c r="R42" i="1"/>
  <c r="R43" i="1"/>
  <c r="R44" i="1"/>
  <c r="R45" i="1"/>
  <c r="R46" i="1"/>
  <c r="R47" i="1"/>
  <c r="R48" i="1"/>
  <c r="R49" i="1"/>
  <c r="R50" i="1"/>
  <c r="R51" i="1"/>
  <c r="R52" i="1"/>
  <c r="R53" i="1"/>
  <c r="R54" i="1"/>
  <c r="R55" i="1"/>
  <c r="R56" i="1"/>
  <c r="R57" i="1"/>
  <c r="R58" i="1"/>
  <c r="R59" i="1"/>
  <c r="R60" i="1"/>
  <c r="R61" i="1"/>
  <c r="R62" i="1"/>
  <c r="R63" i="1"/>
  <c r="R64" i="1"/>
  <c r="R65" i="1"/>
  <c r="R66" i="1"/>
  <c r="R67" i="1"/>
  <c r="R68" i="1"/>
  <c r="R69" i="1"/>
  <c r="R70" i="1"/>
  <c r="R71" i="1"/>
  <c r="R72" i="1"/>
  <c r="R73" i="1"/>
  <c r="R74" i="1"/>
  <c r="R75" i="1"/>
  <c r="R76" i="1"/>
  <c r="R77" i="1"/>
  <c r="R78" i="1"/>
  <c r="R79" i="1"/>
  <c r="R80" i="1"/>
  <c r="R81" i="1"/>
  <c r="R82" i="1"/>
  <c r="R83" i="1"/>
  <c r="R84" i="1"/>
  <c r="R85" i="1"/>
  <c r="R86" i="1"/>
  <c r="R87" i="1"/>
  <c r="R88" i="1"/>
  <c r="R89" i="1"/>
  <c r="R90" i="1"/>
  <c r="R91" i="1"/>
  <c r="R92" i="1"/>
  <c r="R93" i="1"/>
  <c r="R94" i="1"/>
  <c r="R95" i="1"/>
  <c r="R96" i="1"/>
  <c r="R9" i="1"/>
  <c r="F32" i="1"/>
  <c r="G32" i="1" s="1"/>
  <c r="K32" i="1"/>
  <c r="L33" i="1" s="1"/>
  <c r="F33" i="1"/>
  <c r="G33" i="1" s="1"/>
  <c r="K33" i="1"/>
  <c r="N33" i="1" s="1"/>
  <c r="F34" i="1"/>
  <c r="G34" i="1" s="1"/>
  <c r="K34" i="1"/>
  <c r="S34" i="1" s="1"/>
  <c r="F35" i="1"/>
  <c r="G35" i="1" s="1"/>
  <c r="K35" i="1"/>
  <c r="N35" i="1" s="1"/>
  <c r="F36" i="1"/>
  <c r="G36" i="1" s="1"/>
  <c r="K36" i="1"/>
  <c r="S36" i="1" s="1"/>
  <c r="F37" i="1"/>
  <c r="G37" i="1" s="1"/>
  <c r="K37" i="1"/>
  <c r="S37" i="1" s="1"/>
  <c r="F38" i="1"/>
  <c r="G38" i="1" s="1"/>
  <c r="K38" i="1"/>
  <c r="S38" i="1" s="1"/>
  <c r="F39" i="1"/>
  <c r="G39" i="1" s="1"/>
  <c r="K39" i="1"/>
  <c r="N39" i="1" s="1"/>
  <c r="F40" i="1"/>
  <c r="G40" i="1" s="1"/>
  <c r="K40" i="1"/>
  <c r="L41" i="1" s="1"/>
  <c r="F41" i="1"/>
  <c r="G41" i="1" s="1"/>
  <c r="K41" i="1"/>
  <c r="N41" i="1" s="1"/>
  <c r="F42" i="1"/>
  <c r="G42" i="1" s="1"/>
  <c r="K42" i="1"/>
  <c r="S42" i="1" s="1"/>
  <c r="F43" i="1"/>
  <c r="G43" i="1" s="1"/>
  <c r="K43" i="1"/>
  <c r="S43" i="1" s="1"/>
  <c r="F44" i="1"/>
  <c r="G44" i="1" s="1"/>
  <c r="K44" i="1"/>
  <c r="S44" i="1" s="1"/>
  <c r="F45" i="1"/>
  <c r="G45" i="1" s="1"/>
  <c r="K45" i="1"/>
  <c r="S45" i="1" s="1"/>
  <c r="F46" i="1"/>
  <c r="G46" i="1" s="1"/>
  <c r="K46" i="1"/>
  <c r="S46" i="1" s="1"/>
  <c r="F47" i="1"/>
  <c r="G47" i="1" s="1"/>
  <c r="K47" i="1"/>
  <c r="S47" i="1" s="1"/>
  <c r="F48" i="1"/>
  <c r="G48" i="1" s="1"/>
  <c r="K48" i="1"/>
  <c r="L49" i="1" s="1"/>
  <c r="F49" i="1"/>
  <c r="G49" i="1" s="1"/>
  <c r="K49" i="1"/>
  <c r="Q49" i="1" s="1"/>
  <c r="F50" i="1"/>
  <c r="G50" i="1" s="1"/>
  <c r="K50" i="1"/>
  <c r="Q50" i="1" s="1"/>
  <c r="F51" i="1"/>
  <c r="G51" i="1" s="1"/>
  <c r="K51" i="1"/>
  <c r="Q51" i="1" s="1"/>
  <c r="F52" i="1"/>
  <c r="G52" i="1" s="1"/>
  <c r="K52" i="1"/>
  <c r="Q52" i="1" s="1"/>
  <c r="F53" i="1"/>
  <c r="G53" i="1" s="1"/>
  <c r="K53" i="1"/>
  <c r="Q53" i="1" s="1"/>
  <c r="F54" i="1"/>
  <c r="G54" i="1" s="1"/>
  <c r="K54" i="1"/>
  <c r="Q54" i="1" s="1"/>
  <c r="F55" i="1"/>
  <c r="G55" i="1" s="1"/>
  <c r="K55" i="1"/>
  <c r="S55" i="1" s="1"/>
  <c r="F56" i="1"/>
  <c r="G56" i="1" s="1"/>
  <c r="K56" i="1"/>
  <c r="S56" i="1" s="1"/>
  <c r="F71" i="1"/>
  <c r="G71" i="1" s="1"/>
  <c r="H71" i="1" s="1"/>
  <c r="K71" i="1"/>
  <c r="O71" i="1" s="1"/>
  <c r="F72" i="1"/>
  <c r="G72" i="1" s="1"/>
  <c r="H72" i="1" s="1"/>
  <c r="K72" i="1"/>
  <c r="L73" i="1" s="1"/>
  <c r="F73" i="1"/>
  <c r="G73" i="1" s="1"/>
  <c r="K73" i="1"/>
  <c r="F74" i="1"/>
  <c r="G74" i="1" s="1"/>
  <c r="H74" i="1" s="1"/>
  <c r="K74" i="1"/>
  <c r="S74" i="1" s="1"/>
  <c r="F75" i="1"/>
  <c r="G75" i="1" s="1"/>
  <c r="H75" i="1" s="1"/>
  <c r="K75" i="1"/>
  <c r="S75" i="1" s="1"/>
  <c r="F76" i="1"/>
  <c r="G76" i="1" s="1"/>
  <c r="H76" i="1" s="1"/>
  <c r="K76" i="1"/>
  <c r="S76" i="1" s="1"/>
  <c r="F77" i="1"/>
  <c r="G77" i="1" s="1"/>
  <c r="H77" i="1" s="1"/>
  <c r="K77" i="1"/>
  <c r="S77" i="1" s="1"/>
  <c r="F78" i="1"/>
  <c r="G78" i="1" s="1"/>
  <c r="H78" i="1" s="1"/>
  <c r="K78" i="1"/>
  <c r="S78" i="1" s="1"/>
  <c r="F79" i="1"/>
  <c r="G79" i="1" s="1"/>
  <c r="H79" i="1" s="1"/>
  <c r="K79" i="1"/>
  <c r="S79" i="1" s="1"/>
  <c r="F80" i="1"/>
  <c r="G80" i="1" s="1"/>
  <c r="H80" i="1" s="1"/>
  <c r="K80" i="1"/>
  <c r="L81" i="1" s="1"/>
  <c r="F81" i="1"/>
  <c r="G81" i="1" s="1"/>
  <c r="H81" i="1" s="1"/>
  <c r="K81" i="1"/>
  <c r="S81" i="1" s="1"/>
  <c r="F82" i="1"/>
  <c r="G82" i="1" s="1"/>
  <c r="H82" i="1" s="1"/>
  <c r="K82" i="1"/>
  <c r="S82" i="1" s="1"/>
  <c r="F83" i="1"/>
  <c r="G83" i="1" s="1"/>
  <c r="H83" i="1" s="1"/>
  <c r="K83" i="1"/>
  <c r="S83" i="1" s="1"/>
  <c r="F84" i="1"/>
  <c r="G84" i="1" s="1"/>
  <c r="H84" i="1" s="1"/>
  <c r="K84" i="1"/>
  <c r="S84" i="1" s="1"/>
  <c r="F85" i="1"/>
  <c r="G85" i="1" s="1"/>
  <c r="H85" i="1" s="1"/>
  <c r="K85" i="1"/>
  <c r="S85" i="1" s="1"/>
  <c r="F86" i="1"/>
  <c r="G86" i="1" s="1"/>
  <c r="H86" i="1" s="1"/>
  <c r="K86" i="1"/>
  <c r="N86" i="1" s="1"/>
  <c r="F87" i="1"/>
  <c r="G87" i="1" s="1"/>
  <c r="H87" i="1" s="1"/>
  <c r="K87" i="1"/>
  <c r="S87" i="1" s="1"/>
  <c r="F88" i="1"/>
  <c r="G88" i="1" s="1"/>
  <c r="H88" i="1" s="1"/>
  <c r="K88" i="1"/>
  <c r="L89" i="1" s="1"/>
  <c r="F89" i="1"/>
  <c r="G89" i="1" s="1"/>
  <c r="H89" i="1" s="1"/>
  <c r="K89" i="1"/>
  <c r="S89" i="1" s="1"/>
  <c r="F90" i="1"/>
  <c r="G90" i="1" s="1"/>
  <c r="H90" i="1" s="1"/>
  <c r="K90" i="1"/>
  <c r="S90" i="1" s="1"/>
  <c r="F91" i="1"/>
  <c r="G91" i="1" s="1"/>
  <c r="H91" i="1" s="1"/>
  <c r="K91" i="1"/>
  <c r="S91" i="1" s="1"/>
  <c r="F92" i="1"/>
  <c r="G92" i="1" s="1"/>
  <c r="H92" i="1" s="1"/>
  <c r="K92" i="1"/>
  <c r="S92" i="1" s="1"/>
  <c r="F93" i="1"/>
  <c r="G93" i="1" s="1"/>
  <c r="H93" i="1" s="1"/>
  <c r="K93" i="1"/>
  <c r="S93" i="1" s="1"/>
  <c r="F94" i="1"/>
  <c r="G94" i="1" s="1"/>
  <c r="H94" i="1" s="1"/>
  <c r="K94" i="1"/>
  <c r="S94" i="1" s="1"/>
  <c r="F95" i="1"/>
  <c r="G95" i="1" s="1"/>
  <c r="H95" i="1" s="1"/>
  <c r="K95" i="1"/>
  <c r="S95" i="1" s="1"/>
  <c r="F96" i="1"/>
  <c r="G96" i="1" s="1"/>
  <c r="H96" i="1" s="1"/>
  <c r="K96" i="1"/>
  <c r="F18" i="1"/>
  <c r="G18" i="1" s="1"/>
  <c r="H18" i="1" s="1"/>
  <c r="K18" i="1"/>
  <c r="O18" i="1" s="1"/>
  <c r="F19" i="1"/>
  <c r="G19" i="1" s="1"/>
  <c r="H19" i="1" s="1"/>
  <c r="K19" i="1"/>
  <c r="Q19" i="1" s="1"/>
  <c r="F20" i="1"/>
  <c r="G20" i="1" s="1"/>
  <c r="H20" i="1" s="1"/>
  <c r="K20" i="1"/>
  <c r="O20" i="1" s="1"/>
  <c r="F21" i="1"/>
  <c r="G21" i="1" s="1"/>
  <c r="H21" i="1" s="1"/>
  <c r="K21" i="1"/>
  <c r="S21" i="1" s="1"/>
  <c r="F22" i="1"/>
  <c r="G22" i="1" s="1"/>
  <c r="H22" i="1" s="1"/>
  <c r="K22" i="1"/>
  <c r="O22" i="1" s="1"/>
  <c r="F23" i="1"/>
  <c r="G23" i="1" s="1"/>
  <c r="H23" i="1" s="1"/>
  <c r="K23" i="1"/>
  <c r="S23" i="1" s="1"/>
  <c r="F24" i="1"/>
  <c r="G24" i="1" s="1"/>
  <c r="H24" i="1" s="1"/>
  <c r="K24" i="1"/>
  <c r="L25" i="1" s="1"/>
  <c r="F25" i="1"/>
  <c r="G25" i="1" s="1"/>
  <c r="H25" i="1" s="1"/>
  <c r="K25" i="1"/>
  <c r="Q25" i="1" s="1"/>
  <c r="F26" i="1"/>
  <c r="G26" i="1" s="1"/>
  <c r="H26" i="1" s="1"/>
  <c r="K26" i="1"/>
  <c r="N26" i="1" s="1"/>
  <c r="F27" i="1"/>
  <c r="G27" i="1" s="1"/>
  <c r="H27" i="1" s="1"/>
  <c r="K27" i="1"/>
  <c r="Q27" i="1" s="1"/>
  <c r="F28" i="1"/>
  <c r="G28" i="1" s="1"/>
  <c r="H28" i="1" s="1"/>
  <c r="K28" i="1"/>
  <c r="Q28" i="1" s="1"/>
  <c r="F29" i="1"/>
  <c r="G29" i="1" s="1"/>
  <c r="H29" i="1" s="1"/>
  <c r="K29" i="1"/>
  <c r="O29" i="1" s="1"/>
  <c r="F30" i="1"/>
  <c r="G30" i="1" s="1"/>
  <c r="H30" i="1" s="1"/>
  <c r="K30" i="1"/>
  <c r="Q30" i="1" s="1"/>
  <c r="F31" i="1"/>
  <c r="G31" i="1" s="1"/>
  <c r="H31" i="1" s="1"/>
  <c r="K31" i="1"/>
  <c r="O31" i="1" s="1"/>
  <c r="F57" i="1"/>
  <c r="G57" i="1" s="1"/>
  <c r="H57" i="1" s="1"/>
  <c r="K57" i="1"/>
  <c r="Q57" i="1" s="1"/>
  <c r="F58" i="1"/>
  <c r="G58" i="1" s="1"/>
  <c r="H58" i="1" s="1"/>
  <c r="K58" i="1"/>
  <c r="Q58" i="1" s="1"/>
  <c r="F59" i="1"/>
  <c r="G59" i="1" s="1"/>
  <c r="H59" i="1" s="1"/>
  <c r="K59" i="1"/>
  <c r="Q59" i="1" s="1"/>
  <c r="F60" i="1"/>
  <c r="G60" i="1" s="1"/>
  <c r="H60" i="1" s="1"/>
  <c r="K60" i="1"/>
  <c r="S60" i="1" s="1"/>
  <c r="F61" i="1"/>
  <c r="G61" i="1" s="1"/>
  <c r="H61" i="1" s="1"/>
  <c r="K61" i="1"/>
  <c r="Q61" i="1" s="1"/>
  <c r="F62" i="1"/>
  <c r="G62" i="1" s="1"/>
  <c r="H62" i="1" s="1"/>
  <c r="K62" i="1"/>
  <c r="S62" i="1" s="1"/>
  <c r="F63" i="1"/>
  <c r="G63" i="1" s="1"/>
  <c r="H63" i="1" s="1"/>
  <c r="K63" i="1"/>
  <c r="Q63" i="1" s="1"/>
  <c r="F64" i="1"/>
  <c r="G64" i="1" s="1"/>
  <c r="H64" i="1" s="1"/>
  <c r="K64" i="1"/>
  <c r="L65" i="1" s="1"/>
  <c r="F65" i="1"/>
  <c r="G65" i="1" s="1"/>
  <c r="H65" i="1" s="1"/>
  <c r="K65" i="1"/>
  <c r="Q65" i="1" s="1"/>
  <c r="F66" i="1"/>
  <c r="G66" i="1" s="1"/>
  <c r="H66" i="1" s="1"/>
  <c r="K66" i="1"/>
  <c r="Q66" i="1" s="1"/>
  <c r="F67" i="1"/>
  <c r="G67" i="1" s="1"/>
  <c r="H67" i="1" s="1"/>
  <c r="K67" i="1"/>
  <c r="S67" i="1" s="1"/>
  <c r="F68" i="1"/>
  <c r="G68" i="1" s="1"/>
  <c r="H68" i="1" s="1"/>
  <c r="K68" i="1"/>
  <c r="Q68" i="1" s="1"/>
  <c r="F69" i="1"/>
  <c r="G69" i="1" s="1"/>
  <c r="H69" i="1" s="1"/>
  <c r="K69" i="1"/>
  <c r="Q69" i="1" s="1"/>
  <c r="F70" i="1"/>
  <c r="G70" i="1" s="1"/>
  <c r="H70" i="1" s="1"/>
  <c r="K70" i="1"/>
  <c r="Q70" i="1" s="1"/>
  <c r="F17" i="1"/>
  <c r="G17" i="1" s="1"/>
  <c r="K17" i="1"/>
  <c r="S17" i="1" s="1"/>
  <c r="F10" i="1"/>
  <c r="G10" i="1" s="1"/>
  <c r="K10" i="1"/>
  <c r="N10" i="1" s="1"/>
  <c r="F11" i="1"/>
  <c r="G11" i="1" s="1"/>
  <c r="K11" i="1"/>
  <c r="Q11" i="1" s="1"/>
  <c r="F12" i="1"/>
  <c r="G12" i="1" s="1"/>
  <c r="I12" i="1" s="1"/>
  <c r="K12" i="1"/>
  <c r="Q12" i="1" s="1"/>
  <c r="F13" i="1"/>
  <c r="G13" i="1" s="1"/>
  <c r="I13" i="1" s="1"/>
  <c r="K13" i="1"/>
  <c r="Q13" i="1" s="1"/>
  <c r="F14" i="1"/>
  <c r="G14" i="1" s="1"/>
  <c r="K14" i="1"/>
  <c r="Q14" i="1" s="1"/>
  <c r="F15" i="1"/>
  <c r="G15" i="1" s="1"/>
  <c r="I15" i="1" s="1"/>
  <c r="K15" i="1"/>
  <c r="Q15" i="1" s="1"/>
  <c r="F16" i="1"/>
  <c r="G16" i="1" s="1"/>
  <c r="I16" i="1" s="1"/>
  <c r="K16" i="1"/>
  <c r="S16" i="1" s="1"/>
  <c r="A4" i="2"/>
  <c r="A5" i="2"/>
  <c r="A6" i="2"/>
  <c r="A7" i="2"/>
  <c r="A8" i="2"/>
  <c r="A32" i="2"/>
  <c r="A14" i="2"/>
  <c r="L9" i="1"/>
  <c r="A15" i="2"/>
  <c r="A9" i="2"/>
  <c r="A10" i="2"/>
  <c r="A11" i="2"/>
  <c r="A12" i="2"/>
  <c r="A13" i="2"/>
  <c r="A16" i="2"/>
  <c r="A17" i="2"/>
  <c r="A18" i="2"/>
  <c r="A19" i="2"/>
  <c r="A20" i="2"/>
  <c r="A21" i="2"/>
  <c r="A22" i="2"/>
  <c r="A23" i="2"/>
  <c r="A24" i="2"/>
  <c r="A25" i="2"/>
  <c r="A26" i="2"/>
  <c r="A27" i="2"/>
  <c r="A28" i="2"/>
  <c r="A29" i="2"/>
  <c r="A30" i="2"/>
  <c r="A31" i="2"/>
  <c r="K9" i="1"/>
  <c r="N9" i="1" s="1"/>
  <c r="F9" i="1"/>
  <c r="G9" i="1" s="1"/>
  <c r="I9" i="1" s="1"/>
  <c r="A3" i="2"/>
  <c r="N38" i="1" l="1"/>
  <c r="N92" i="1"/>
  <c r="N70" i="1"/>
  <c r="N62" i="1"/>
  <c r="N58" i="1"/>
  <c r="N50" i="1"/>
  <c r="N46" i="1"/>
  <c r="N34" i="1"/>
  <c r="N22" i="1"/>
  <c r="N91" i="1"/>
  <c r="N69" i="1"/>
  <c r="N57" i="1"/>
  <c r="N45" i="1"/>
  <c r="N21" i="1"/>
  <c r="N90" i="1"/>
  <c r="N68" i="1"/>
  <c r="N44" i="1"/>
  <c r="N20" i="1"/>
  <c r="N89" i="1"/>
  <c r="N67" i="1"/>
  <c r="N55" i="1"/>
  <c r="N43" i="1"/>
  <c r="N31" i="1"/>
  <c r="N19" i="1"/>
  <c r="N87" i="1"/>
  <c r="N66" i="1"/>
  <c r="N54" i="1"/>
  <c r="N42" i="1"/>
  <c r="N30" i="1"/>
  <c r="N18" i="1"/>
  <c r="N65" i="1"/>
  <c r="N53" i="1"/>
  <c r="N29" i="1"/>
  <c r="N17" i="1"/>
  <c r="N85" i="1"/>
  <c r="N52" i="1"/>
  <c r="N28" i="1"/>
  <c r="N84" i="1"/>
  <c r="N63" i="1"/>
  <c r="N51" i="1"/>
  <c r="N27" i="1"/>
  <c r="N15" i="1"/>
  <c r="N14" i="1"/>
  <c r="N83" i="1"/>
  <c r="N95" i="1"/>
  <c r="N82" i="1"/>
  <c r="N61" i="1"/>
  <c r="N49" i="1"/>
  <c r="N37" i="1"/>
  <c r="N25" i="1"/>
  <c r="N13" i="1"/>
  <c r="N94" i="1"/>
  <c r="N81" i="1"/>
  <c r="N60" i="1"/>
  <c r="N36" i="1"/>
  <c r="N12" i="1"/>
  <c r="N93" i="1"/>
  <c r="N71" i="1"/>
  <c r="N59" i="1"/>
  <c r="N47" i="1"/>
  <c r="N23" i="1"/>
  <c r="N11" i="1"/>
  <c r="N79" i="1"/>
  <c r="N78" i="1"/>
  <c r="N77" i="1"/>
  <c r="N76" i="1"/>
  <c r="N75" i="1"/>
  <c r="N74" i="1"/>
  <c r="S73" i="1"/>
  <c r="N73" i="1"/>
  <c r="Q29" i="1"/>
  <c r="Q60" i="1"/>
  <c r="O30" i="1"/>
  <c r="O19" i="1"/>
  <c r="S65" i="1"/>
  <c r="O13" i="1"/>
  <c r="Q55" i="1"/>
  <c r="Q64" i="1"/>
  <c r="S51" i="1"/>
  <c r="S25" i="1"/>
  <c r="S54" i="1"/>
  <c r="S49" i="1"/>
  <c r="S57" i="1"/>
  <c r="Q23" i="1"/>
  <c r="L10" i="1"/>
  <c r="L11" i="1" s="1"/>
  <c r="L12" i="1" s="1"/>
  <c r="L13" i="1" s="1"/>
  <c r="L14" i="1" s="1"/>
  <c r="L15" i="1" s="1"/>
  <c r="L16" i="1" s="1"/>
  <c r="N16" i="1" s="1"/>
  <c r="S61" i="1"/>
  <c r="H73" i="1"/>
  <c r="M73" i="1"/>
  <c r="M74" i="1" s="1"/>
  <c r="M75" i="1" s="1"/>
  <c r="M76" i="1" s="1"/>
  <c r="M77" i="1" s="1"/>
  <c r="M78" i="1" s="1"/>
  <c r="M79" i="1" s="1"/>
  <c r="M80" i="1" s="1"/>
  <c r="S80" i="1" s="1"/>
  <c r="S18" i="1"/>
  <c r="S22" i="1"/>
  <c r="L34" i="1"/>
  <c r="L35" i="1" s="1"/>
  <c r="L36" i="1" s="1"/>
  <c r="L37" i="1" s="1"/>
  <c r="L38" i="1" s="1"/>
  <c r="L39" i="1" s="1"/>
  <c r="L40" i="1" s="1"/>
  <c r="N40" i="1" s="1"/>
  <c r="S66" i="1"/>
  <c r="S52" i="1"/>
  <c r="S29" i="1"/>
  <c r="S48" i="1"/>
  <c r="L26" i="1"/>
  <c r="L27" i="1" s="1"/>
  <c r="L28" i="1" s="1"/>
  <c r="L29" i="1" s="1"/>
  <c r="L30" i="1" s="1"/>
  <c r="L31" i="1" s="1"/>
  <c r="L32" i="1" s="1"/>
  <c r="N32" i="1" s="1"/>
  <c r="Q21" i="1"/>
  <c r="S69" i="1"/>
  <c r="Q62" i="1"/>
  <c r="S31" i="1"/>
  <c r="O21" i="1"/>
  <c r="S33" i="1"/>
  <c r="S59" i="1"/>
  <c r="Q31" i="1"/>
  <c r="S71" i="1"/>
  <c r="S20" i="1"/>
  <c r="S32" i="1"/>
  <c r="O14" i="1"/>
  <c r="O23" i="1"/>
  <c r="S53" i="1"/>
  <c r="S50" i="1"/>
  <c r="L42" i="1"/>
  <c r="L43" i="1" s="1"/>
  <c r="L44" i="1" s="1"/>
  <c r="L45" i="1" s="1"/>
  <c r="L46" i="1" s="1"/>
  <c r="L47" i="1" s="1"/>
  <c r="L48" i="1" s="1"/>
  <c r="N48" i="1" s="1"/>
  <c r="Q67" i="1"/>
  <c r="S41" i="1"/>
  <c r="S40" i="1"/>
  <c r="S39" i="1"/>
  <c r="S35" i="1"/>
  <c r="H48" i="1"/>
  <c r="I48" i="1"/>
  <c r="J48" i="1"/>
  <c r="H40" i="1"/>
  <c r="I40" i="1"/>
  <c r="J40" i="1"/>
  <c r="H32" i="1"/>
  <c r="I32" i="1"/>
  <c r="J32" i="1"/>
  <c r="H47" i="1"/>
  <c r="I47" i="1"/>
  <c r="J47" i="1"/>
  <c r="H43" i="1"/>
  <c r="I43" i="1"/>
  <c r="J43" i="1"/>
  <c r="H39" i="1"/>
  <c r="I39" i="1"/>
  <c r="J39" i="1"/>
  <c r="H35" i="1"/>
  <c r="I35" i="1"/>
  <c r="J35" i="1"/>
  <c r="H44" i="1"/>
  <c r="I44" i="1"/>
  <c r="J44" i="1"/>
  <c r="H54" i="1"/>
  <c r="I54" i="1"/>
  <c r="J54" i="1"/>
  <c r="H56" i="1"/>
  <c r="I56" i="1"/>
  <c r="J56" i="1"/>
  <c r="H46" i="1"/>
  <c r="I46" i="1"/>
  <c r="J46" i="1"/>
  <c r="H42" i="1"/>
  <c r="I42" i="1"/>
  <c r="J42" i="1"/>
  <c r="H38" i="1"/>
  <c r="I38" i="1"/>
  <c r="J38" i="1"/>
  <c r="H34" i="1"/>
  <c r="I34" i="1"/>
  <c r="J34" i="1"/>
  <c r="H50" i="1"/>
  <c r="I50" i="1"/>
  <c r="J50" i="1"/>
  <c r="L50" i="1"/>
  <c r="L51" i="1" s="1"/>
  <c r="L52" i="1" s="1"/>
  <c r="L53" i="1" s="1"/>
  <c r="L54" i="1" s="1"/>
  <c r="L55" i="1" s="1"/>
  <c r="L56" i="1" s="1"/>
  <c r="N56" i="1" s="1"/>
  <c r="H36" i="1"/>
  <c r="I36" i="1"/>
  <c r="J36" i="1"/>
  <c r="H51" i="1"/>
  <c r="I51" i="1"/>
  <c r="J51" i="1"/>
  <c r="H53" i="1"/>
  <c r="I53" i="1"/>
  <c r="J53" i="1"/>
  <c r="H55" i="1"/>
  <c r="I55" i="1"/>
  <c r="J55" i="1"/>
  <c r="H52" i="1"/>
  <c r="I52" i="1"/>
  <c r="J52" i="1"/>
  <c r="H49" i="1"/>
  <c r="I49" i="1"/>
  <c r="J49" i="1"/>
  <c r="M49" i="1"/>
  <c r="M50" i="1" s="1"/>
  <c r="M51" i="1" s="1"/>
  <c r="M52" i="1" s="1"/>
  <c r="M53" i="1" s="1"/>
  <c r="M54" i="1" s="1"/>
  <c r="M55" i="1" s="1"/>
  <c r="M56" i="1" s="1"/>
  <c r="Q56" i="1" s="1"/>
  <c r="H45" i="1"/>
  <c r="I45" i="1"/>
  <c r="J45" i="1"/>
  <c r="H41" i="1"/>
  <c r="I41" i="1"/>
  <c r="J41" i="1"/>
  <c r="M41" i="1"/>
  <c r="Q41" i="1" s="1"/>
  <c r="H37" i="1"/>
  <c r="I37" i="1"/>
  <c r="J37" i="1"/>
  <c r="H33" i="1"/>
  <c r="I33" i="1"/>
  <c r="J33" i="1"/>
  <c r="M33" i="1"/>
  <c r="Q33" i="1" s="1"/>
  <c r="P55" i="1"/>
  <c r="P54" i="1"/>
  <c r="P53" i="1"/>
  <c r="P52" i="1"/>
  <c r="P51" i="1"/>
  <c r="P50" i="1"/>
  <c r="P49" i="1"/>
  <c r="P47" i="1"/>
  <c r="P46" i="1"/>
  <c r="P39" i="1"/>
  <c r="P38" i="1"/>
  <c r="P37" i="1"/>
  <c r="P36" i="1"/>
  <c r="P35" i="1"/>
  <c r="P34" i="1"/>
  <c r="P33" i="1"/>
  <c r="L57" i="1"/>
  <c r="L58" i="1" s="1"/>
  <c r="L59" i="1" s="1"/>
  <c r="L60" i="1" s="1"/>
  <c r="L61" i="1" s="1"/>
  <c r="L62" i="1" s="1"/>
  <c r="L63" i="1" s="1"/>
  <c r="L64" i="1" s="1"/>
  <c r="N64" i="1" s="1"/>
  <c r="O55" i="1"/>
  <c r="O54" i="1"/>
  <c r="O53" i="1"/>
  <c r="O52" i="1"/>
  <c r="O51" i="1"/>
  <c r="O50" i="1"/>
  <c r="O49" i="1"/>
  <c r="O46" i="1"/>
  <c r="O39" i="1"/>
  <c r="O38" i="1"/>
  <c r="O37" i="1"/>
  <c r="O36" i="1"/>
  <c r="O34" i="1"/>
  <c r="L66" i="1"/>
  <c r="L67" i="1" s="1"/>
  <c r="L68" i="1" s="1"/>
  <c r="L69" i="1" s="1"/>
  <c r="L70" i="1" s="1"/>
  <c r="L71" i="1" s="1"/>
  <c r="L72" i="1" s="1"/>
  <c r="N72" i="1" s="1"/>
  <c r="L90" i="1"/>
  <c r="L91" i="1" s="1"/>
  <c r="L92" i="1" s="1"/>
  <c r="L93" i="1" s="1"/>
  <c r="L94" i="1" s="1"/>
  <c r="L95" i="1" s="1"/>
  <c r="L96" i="1" s="1"/>
  <c r="N96" i="1" s="1"/>
  <c r="L74" i="1"/>
  <c r="L75" i="1" s="1"/>
  <c r="L76" i="1" s="1"/>
  <c r="L77" i="1" s="1"/>
  <c r="L78" i="1" s="1"/>
  <c r="L79" i="1" s="1"/>
  <c r="L80" i="1" s="1"/>
  <c r="N80" i="1" s="1"/>
  <c r="L82" i="1"/>
  <c r="L83" i="1" s="1"/>
  <c r="L84" i="1" s="1"/>
  <c r="L85" i="1" s="1"/>
  <c r="L86" i="1" s="1"/>
  <c r="L87" i="1" s="1"/>
  <c r="L88" i="1" s="1"/>
  <c r="N88" i="1" s="1"/>
  <c r="Q96" i="1"/>
  <c r="Q95" i="1"/>
  <c r="Q94" i="1"/>
  <c r="Q93" i="1"/>
  <c r="Q92" i="1"/>
  <c r="Q91" i="1"/>
  <c r="Q90" i="1"/>
  <c r="Q89" i="1"/>
  <c r="Q88" i="1"/>
  <c r="Q87" i="1"/>
  <c r="Q86" i="1"/>
  <c r="Q85" i="1"/>
  <c r="Q84" i="1"/>
  <c r="Q83" i="1"/>
  <c r="Q82" i="1"/>
  <c r="Q81" i="1"/>
  <c r="Q80" i="1"/>
  <c r="Q79" i="1"/>
  <c r="Q78" i="1"/>
  <c r="Q77" i="1"/>
  <c r="Q76" i="1"/>
  <c r="Q75" i="1"/>
  <c r="Q74" i="1"/>
  <c r="Q73" i="1"/>
  <c r="Q72" i="1"/>
  <c r="Q71" i="1"/>
  <c r="S86" i="1"/>
  <c r="P95" i="1"/>
  <c r="P94" i="1"/>
  <c r="P93" i="1"/>
  <c r="P92" i="1"/>
  <c r="P91" i="1"/>
  <c r="P90" i="1"/>
  <c r="P89" i="1"/>
  <c r="P87" i="1"/>
  <c r="P86" i="1"/>
  <c r="P85" i="1"/>
  <c r="P84" i="1"/>
  <c r="P83" i="1"/>
  <c r="P82" i="1"/>
  <c r="P81" i="1"/>
  <c r="P79" i="1"/>
  <c r="P78" i="1"/>
  <c r="P77" i="1"/>
  <c r="P76" i="1"/>
  <c r="P75" i="1"/>
  <c r="P74" i="1"/>
  <c r="P73" i="1"/>
  <c r="P71" i="1"/>
  <c r="O95" i="1"/>
  <c r="O94" i="1"/>
  <c r="O93" i="1"/>
  <c r="O92" i="1"/>
  <c r="O91" i="1"/>
  <c r="O90" i="1"/>
  <c r="O89" i="1"/>
  <c r="O87" i="1"/>
  <c r="O86" i="1"/>
  <c r="O85" i="1"/>
  <c r="O84" i="1"/>
  <c r="O83" i="1"/>
  <c r="O82" i="1"/>
  <c r="O81" i="1"/>
  <c r="O79" i="1"/>
  <c r="O78" i="1"/>
  <c r="O77" i="1"/>
  <c r="O76" i="1"/>
  <c r="O75" i="1"/>
  <c r="O74" i="1"/>
  <c r="O73" i="1"/>
  <c r="M89" i="1"/>
  <c r="M90" i="1" s="1"/>
  <c r="M91" i="1" s="1"/>
  <c r="M92" i="1" s="1"/>
  <c r="M93" i="1" s="1"/>
  <c r="M94" i="1" s="1"/>
  <c r="M95" i="1" s="1"/>
  <c r="M96" i="1" s="1"/>
  <c r="M81" i="1"/>
  <c r="M82" i="1" s="1"/>
  <c r="M83" i="1" s="1"/>
  <c r="M84" i="1" s="1"/>
  <c r="M85" i="1" s="1"/>
  <c r="M86" i="1" s="1"/>
  <c r="M87" i="1" s="1"/>
  <c r="M88" i="1" s="1"/>
  <c r="J96" i="1"/>
  <c r="J95" i="1"/>
  <c r="J94" i="1"/>
  <c r="J93" i="1"/>
  <c r="J92" i="1"/>
  <c r="J91" i="1"/>
  <c r="J90" i="1"/>
  <c r="J89" i="1"/>
  <c r="J88" i="1"/>
  <c r="J87" i="1"/>
  <c r="J86" i="1"/>
  <c r="J85" i="1"/>
  <c r="J84" i="1"/>
  <c r="J83" i="1"/>
  <c r="J82" i="1"/>
  <c r="J81" i="1"/>
  <c r="J80" i="1"/>
  <c r="J79" i="1"/>
  <c r="J78" i="1"/>
  <c r="J77" i="1"/>
  <c r="J76" i="1"/>
  <c r="J75" i="1"/>
  <c r="J74" i="1"/>
  <c r="J73" i="1"/>
  <c r="J72" i="1"/>
  <c r="J71" i="1"/>
  <c r="I96" i="1"/>
  <c r="I95" i="1"/>
  <c r="I94" i="1"/>
  <c r="I93" i="1"/>
  <c r="I92" i="1"/>
  <c r="I91" i="1"/>
  <c r="I90" i="1"/>
  <c r="I89" i="1"/>
  <c r="I88" i="1"/>
  <c r="I87" i="1"/>
  <c r="I86" i="1"/>
  <c r="I85" i="1"/>
  <c r="I84" i="1"/>
  <c r="I83" i="1"/>
  <c r="I82" i="1"/>
  <c r="I81" i="1"/>
  <c r="I80" i="1"/>
  <c r="I79" i="1"/>
  <c r="I78" i="1"/>
  <c r="I77" i="1"/>
  <c r="I76" i="1"/>
  <c r="I75" i="1"/>
  <c r="I74" i="1"/>
  <c r="I73" i="1"/>
  <c r="I72" i="1"/>
  <c r="I71" i="1"/>
  <c r="I14" i="1"/>
  <c r="H14" i="1"/>
  <c r="J14" i="1"/>
  <c r="I10" i="1"/>
  <c r="H10" i="1"/>
  <c r="I11" i="1"/>
  <c r="H11" i="1"/>
  <c r="J11" i="1"/>
  <c r="J16" i="1"/>
  <c r="J13" i="1"/>
  <c r="S14" i="1"/>
  <c r="S11" i="1"/>
  <c r="H16" i="1"/>
  <c r="P14" i="1"/>
  <c r="H13" i="1"/>
  <c r="P11" i="1"/>
  <c r="S27" i="1"/>
  <c r="O25" i="1"/>
  <c r="O11" i="1"/>
  <c r="S12" i="1"/>
  <c r="S68" i="1"/>
  <c r="S63" i="1"/>
  <c r="Q22" i="1"/>
  <c r="Q20" i="1"/>
  <c r="Q18" i="1"/>
  <c r="S15" i="1"/>
  <c r="P15" i="1"/>
  <c r="P12" i="1"/>
  <c r="S58" i="1"/>
  <c r="S24" i="1"/>
  <c r="O15" i="1"/>
  <c r="O12" i="1"/>
  <c r="S70" i="1"/>
  <c r="S26" i="1"/>
  <c r="Q26" i="1"/>
  <c r="S13" i="1"/>
  <c r="S10" i="1"/>
  <c r="S30" i="1"/>
  <c r="S28" i="1"/>
  <c r="J15" i="1"/>
  <c r="J12" i="1"/>
  <c r="H15" i="1"/>
  <c r="P13" i="1"/>
  <c r="H12" i="1"/>
  <c r="P10" i="1"/>
  <c r="S19" i="1"/>
  <c r="P70" i="1"/>
  <c r="P69" i="1"/>
  <c r="P68" i="1"/>
  <c r="P67" i="1"/>
  <c r="P66" i="1"/>
  <c r="P65" i="1"/>
  <c r="P63" i="1"/>
  <c r="P62" i="1"/>
  <c r="P61" i="1"/>
  <c r="P60" i="1"/>
  <c r="P59" i="1"/>
  <c r="P58" i="1"/>
  <c r="P57" i="1"/>
  <c r="P31" i="1"/>
  <c r="P30" i="1"/>
  <c r="P29" i="1"/>
  <c r="P28" i="1"/>
  <c r="P27" i="1"/>
  <c r="P26" i="1"/>
  <c r="P25" i="1"/>
  <c r="P23" i="1"/>
  <c r="P22" i="1"/>
  <c r="P21" i="1"/>
  <c r="P20" i="1"/>
  <c r="P19" i="1"/>
  <c r="P18" i="1"/>
  <c r="O70" i="1"/>
  <c r="O69" i="1"/>
  <c r="O68" i="1"/>
  <c r="O66" i="1"/>
  <c r="O65" i="1"/>
  <c r="O63" i="1"/>
  <c r="O62" i="1"/>
  <c r="O61" i="1"/>
  <c r="O60" i="1"/>
  <c r="O59" i="1"/>
  <c r="O58" i="1"/>
  <c r="O57" i="1"/>
  <c r="O28" i="1"/>
  <c r="O27" i="1"/>
  <c r="O26" i="1"/>
  <c r="O67" i="1"/>
  <c r="M65" i="1"/>
  <c r="M66" i="1" s="1"/>
  <c r="M67" i="1" s="1"/>
  <c r="M68" i="1" s="1"/>
  <c r="M69" i="1" s="1"/>
  <c r="M70" i="1" s="1"/>
  <c r="M71" i="1" s="1"/>
  <c r="M72" i="1" s="1"/>
  <c r="M57" i="1"/>
  <c r="M58" i="1" s="1"/>
  <c r="M59" i="1" s="1"/>
  <c r="M60" i="1" s="1"/>
  <c r="M61" i="1" s="1"/>
  <c r="M62" i="1" s="1"/>
  <c r="M63" i="1" s="1"/>
  <c r="M64" i="1" s="1"/>
  <c r="M25" i="1"/>
  <c r="M26" i="1" s="1"/>
  <c r="M27" i="1" s="1"/>
  <c r="M28" i="1" s="1"/>
  <c r="M29" i="1" s="1"/>
  <c r="M30" i="1" s="1"/>
  <c r="M31" i="1" s="1"/>
  <c r="M32" i="1" s="1"/>
  <c r="J70" i="1"/>
  <c r="J69" i="1"/>
  <c r="J68" i="1"/>
  <c r="J67" i="1"/>
  <c r="J66" i="1"/>
  <c r="J65" i="1"/>
  <c r="J64" i="1"/>
  <c r="J63" i="1"/>
  <c r="J62" i="1"/>
  <c r="J61" i="1"/>
  <c r="J60" i="1"/>
  <c r="J59" i="1"/>
  <c r="J58" i="1"/>
  <c r="J57" i="1"/>
  <c r="J31" i="1"/>
  <c r="J30" i="1"/>
  <c r="J29" i="1"/>
  <c r="J28" i="1"/>
  <c r="J27" i="1"/>
  <c r="J26" i="1"/>
  <c r="J25" i="1"/>
  <c r="J24" i="1"/>
  <c r="J23" i="1"/>
  <c r="J22" i="1"/>
  <c r="J21" i="1"/>
  <c r="J20" i="1"/>
  <c r="J19" i="1"/>
  <c r="J18" i="1"/>
  <c r="I70" i="1"/>
  <c r="I69" i="1"/>
  <c r="I68" i="1"/>
  <c r="I67" i="1"/>
  <c r="I66" i="1"/>
  <c r="I65" i="1"/>
  <c r="I64" i="1"/>
  <c r="I63" i="1"/>
  <c r="I62" i="1"/>
  <c r="I61" i="1"/>
  <c r="I60" i="1"/>
  <c r="I59" i="1"/>
  <c r="I58" i="1"/>
  <c r="I57" i="1"/>
  <c r="I31" i="1"/>
  <c r="I30" i="1"/>
  <c r="I29" i="1"/>
  <c r="I28" i="1"/>
  <c r="I27" i="1"/>
  <c r="I26" i="1"/>
  <c r="I25" i="1"/>
  <c r="I24" i="1"/>
  <c r="I23" i="1"/>
  <c r="I22" i="1"/>
  <c r="I21" i="1"/>
  <c r="I20" i="1"/>
  <c r="I19" i="1"/>
  <c r="I18" i="1"/>
  <c r="L17" i="1"/>
  <c r="L18" i="1" s="1"/>
  <c r="L19" i="1" s="1"/>
  <c r="L20" i="1" s="1"/>
  <c r="L21" i="1" s="1"/>
  <c r="L22" i="1" s="1"/>
  <c r="L23" i="1" s="1"/>
  <c r="L24" i="1" s="1"/>
  <c r="N24" i="1" s="1"/>
  <c r="M17" i="1"/>
  <c r="Q17" i="1" s="1"/>
  <c r="H17" i="1"/>
  <c r="I17" i="1"/>
  <c r="J17" i="1"/>
  <c r="Q10" i="1"/>
  <c r="O10" i="1"/>
  <c r="J10" i="1"/>
  <c r="J9" i="1"/>
  <c r="M9" i="1"/>
  <c r="M10" i="1" s="1"/>
  <c r="M11" i="1" s="1"/>
  <c r="M12" i="1" s="1"/>
  <c r="M13" i="1" s="1"/>
  <c r="M14" i="1" s="1"/>
  <c r="M15" i="1" s="1"/>
  <c r="M16" i="1" s="1"/>
  <c r="Q9" i="1"/>
  <c r="S9" i="1"/>
  <c r="P9" i="1"/>
  <c r="O9" i="1"/>
  <c r="H9" i="1"/>
  <c r="P80" i="1" l="1"/>
  <c r="O80" i="1"/>
  <c r="M42" i="1"/>
  <c r="M34" i="1"/>
  <c r="P43" i="1"/>
  <c r="O43" i="1"/>
  <c r="S72" i="1"/>
  <c r="P72" i="1"/>
  <c r="O72" i="1"/>
  <c r="Q32" i="1"/>
  <c r="P32" i="1"/>
  <c r="O41" i="1"/>
  <c r="P42" i="1"/>
  <c r="P41" i="1"/>
  <c r="O44" i="1"/>
  <c r="O42" i="1"/>
  <c r="O32" i="1"/>
  <c r="O33" i="1"/>
  <c r="O45" i="1"/>
  <c r="P44" i="1"/>
  <c r="P56" i="1"/>
  <c r="P45" i="1"/>
  <c r="O56" i="1"/>
  <c r="O35" i="1"/>
  <c r="O47" i="1"/>
  <c r="S96" i="1"/>
  <c r="O96" i="1"/>
  <c r="P96" i="1"/>
  <c r="S88" i="1"/>
  <c r="O88" i="1"/>
  <c r="P88" i="1"/>
  <c r="M18" i="1"/>
  <c r="M19" i="1" s="1"/>
  <c r="M20" i="1" s="1"/>
  <c r="M21" i="1" s="1"/>
  <c r="M22" i="1" s="1"/>
  <c r="M23" i="1" s="1"/>
  <c r="M24" i="1" s="1"/>
  <c r="Q24" i="1" s="1"/>
  <c r="S64" i="1"/>
  <c r="P64" i="1"/>
  <c r="O64" i="1"/>
  <c r="O17" i="1"/>
  <c r="P17" i="1"/>
  <c r="O16" i="1"/>
  <c r="P16" i="1"/>
  <c r="Q16" i="1"/>
  <c r="O24" i="1" l="1"/>
  <c r="P24" i="1"/>
  <c r="Q34" i="1"/>
  <c r="M35" i="1"/>
  <c r="Q42" i="1"/>
  <c r="M43" i="1"/>
  <c r="Q44" i="1"/>
  <c r="Q36" i="1"/>
  <c r="Q43" i="1" l="1"/>
  <c r="M44" i="1"/>
  <c r="M45" i="1" s="1"/>
  <c r="M46" i="1" s="1"/>
  <c r="Q35" i="1"/>
  <c r="M36" i="1"/>
  <c r="M37" i="1" s="1"/>
  <c r="M38" i="1" s="1"/>
  <c r="Q45" i="1"/>
  <c r="Q37" i="1"/>
  <c r="Q46" i="1" l="1"/>
  <c r="M47" i="1"/>
  <c r="Q38" i="1"/>
  <c r="M39" i="1"/>
  <c r="Q47" i="1" l="1"/>
  <c r="M48" i="1"/>
  <c r="Q39" i="1"/>
  <c r="M40" i="1"/>
  <c r="Q48" i="1" l="1"/>
  <c r="O48" i="1"/>
  <c r="P48" i="1"/>
  <c r="Q40" i="1"/>
  <c r="O40" i="1"/>
  <c r="P40" i="1"/>
</calcChain>
</file>

<file path=xl/sharedStrings.xml><?xml version="1.0" encoding="utf-8"?>
<sst xmlns="http://schemas.openxmlformats.org/spreadsheetml/2006/main" count="387" uniqueCount="158">
  <si>
    <t>Area</t>
  </si>
  <si>
    <t>Part</t>
  </si>
  <si>
    <t>MSS_Areas</t>
  </si>
  <si>
    <t>MSS Area Description</t>
  </si>
  <si>
    <t>MSS_E-W-B</t>
  </si>
  <si>
    <t>Area#</t>
  </si>
  <si>
    <t>West</t>
  </si>
  <si>
    <t>East</t>
  </si>
  <si>
    <t>NW</t>
  </si>
  <si>
    <t>Part_Length</t>
  </si>
  <si>
    <t>Part_Width</t>
  </si>
  <si>
    <t>MSS East- Area 1 - Located in NW - small oak hammock "historic woods"</t>
  </si>
  <si>
    <t>A</t>
  </si>
  <si>
    <t>Drop-Down Table-Driven</t>
  </si>
  <si>
    <t>B</t>
  </si>
  <si>
    <t>Sq_Ft</t>
  </si>
  <si>
    <t>Excel Calc'd</t>
  </si>
  <si>
    <r>
      <rPr>
        <i/>
        <sz val="11"/>
        <color rgb="FF0000FF"/>
        <rFont val="Comic Sans MS"/>
        <family val="4"/>
      </rPr>
      <t xml:space="preserve">Excel Calc'd
</t>
    </r>
    <r>
      <rPr>
        <i/>
        <sz val="11"/>
        <color theme="1"/>
        <rFont val="Comic Sans MS"/>
        <family val="4"/>
      </rPr>
      <t xml:space="preserve">
1 acre = 43,560 sq ft</t>
    </r>
  </si>
  <si>
    <t>Part_Acres</t>
  </si>
  <si>
    <r>
      <rPr>
        <i/>
        <sz val="11"/>
        <color rgb="FF0000FF"/>
        <rFont val="Comic Sans MS"/>
        <family val="4"/>
      </rPr>
      <t xml:space="preserve">Excel Calc'd
</t>
    </r>
    <r>
      <rPr>
        <i/>
        <sz val="11"/>
        <color theme="1"/>
        <rFont val="Comic Sans MS"/>
        <family val="4"/>
      </rPr>
      <t xml:space="preserve">
Part_Acres / Value in Row 1 </t>
    </r>
  </si>
  <si>
    <t>Part % MSS Acres_All</t>
  </si>
  <si>
    <t>C</t>
  </si>
  <si>
    <t>Area_Acre_Total</t>
  </si>
  <si>
    <r>
      <rPr>
        <i/>
        <sz val="11"/>
        <color rgb="FF0000FF"/>
        <rFont val="Comic Sans MS"/>
        <family val="4"/>
      </rPr>
      <t xml:space="preserve">Excel Calc'd
</t>
    </r>
    <r>
      <rPr>
        <i/>
        <sz val="11"/>
        <color theme="1"/>
        <rFont val="Comic Sans MS"/>
        <family val="4"/>
      </rPr>
      <t xml:space="preserve">
Part_Acres / Value in Row 1</t>
    </r>
  </si>
  <si>
    <r>
      <rPr>
        <i/>
        <sz val="11"/>
        <color rgb="FF0000FF"/>
        <rFont val="Comic Sans MS"/>
        <family val="4"/>
      </rPr>
      <t xml:space="preserve">Excel Calc'd
</t>
    </r>
    <r>
      <rPr>
        <i/>
        <sz val="11"/>
        <color theme="1"/>
        <rFont val="Comic Sans MS"/>
        <family val="4"/>
      </rPr>
      <t xml:space="preserve">
Compare Col A rows Above &amp; Below</t>
    </r>
  </si>
  <si>
    <t>Area % MSS Acres_All</t>
  </si>
  <si>
    <t>Area_Parts_Running_Acre_Subtotal</t>
  </si>
  <si>
    <t>Area_Parts_Running_Tree_Subtotal</t>
  </si>
  <si>
    <t>Part_Trees</t>
  </si>
  <si>
    <r>
      <t>Part % MSS Acres_</t>
    </r>
    <r>
      <rPr>
        <b/>
        <sz val="11"/>
        <color rgb="FF0000FF"/>
        <rFont val="Arial"/>
        <family val="2"/>
      </rPr>
      <t>East</t>
    </r>
  </si>
  <si>
    <r>
      <t>Part % MSS Acres_</t>
    </r>
    <r>
      <rPr>
        <b/>
        <sz val="11"/>
        <color rgb="FFFF0000"/>
        <rFont val="Arial"/>
        <family val="2"/>
      </rPr>
      <t>West</t>
    </r>
  </si>
  <si>
    <r>
      <t>Area % MSS Acres_</t>
    </r>
    <r>
      <rPr>
        <b/>
        <sz val="11"/>
        <color rgb="FF0000FF"/>
        <rFont val="Arial"/>
        <family val="2"/>
      </rPr>
      <t>East</t>
    </r>
  </si>
  <si>
    <r>
      <t>Area % MSS Acres_</t>
    </r>
    <r>
      <rPr>
        <b/>
        <sz val="11"/>
        <color rgb="FFFF0000"/>
        <rFont val="Arial"/>
        <family val="2"/>
      </rPr>
      <t>West</t>
    </r>
  </si>
  <si>
    <t>For Area Counts to Work, Data Must Be Sorted By Column A (Area)</t>
  </si>
  <si>
    <r>
      <rPr>
        <i/>
        <sz val="11"/>
        <color rgb="FF0000FF"/>
        <rFont val="Comic Sans MS"/>
        <family val="4"/>
      </rPr>
      <t xml:space="preserve">Excel Calc'd
</t>
    </r>
    <r>
      <rPr>
        <i/>
        <sz val="11"/>
        <color theme="1"/>
        <rFont val="Comic Sans MS"/>
        <family val="4"/>
      </rPr>
      <t xml:space="preserve">
Restrict  Calc to Last Record of Area Part</t>
    </r>
  </si>
  <si>
    <t>N</t>
  </si>
  <si>
    <t>D</t>
  </si>
  <si>
    <t>E</t>
  </si>
  <si>
    <t>F</t>
  </si>
  <si>
    <t>G</t>
  </si>
  <si>
    <t>H</t>
  </si>
  <si>
    <t>W</t>
  </si>
  <si>
    <t>NE</t>
  </si>
  <si>
    <t>SW</t>
  </si>
  <si>
    <t>SE</t>
  </si>
  <si>
    <t>S</t>
  </si>
  <si>
    <t>For MSS_Areas Drop-down Lists in Data Worksheet to Sequence Active Reords First, Data Here Must Be Sorted By Column A (Area)</t>
  </si>
  <si>
    <t>Palm and Live Oak Hammock along Al Tuttle Trail corner, very near edge of sanctuary</t>
  </si>
  <si>
    <t>Mature scrub oak hammock, part of 2001 restoration compromise - sanctuary entrance focal point 1</t>
  </si>
  <si>
    <t>Small oak hammock "historic woods", part of 2001 restoration compromise - scrub-jays frequently observed in understory</t>
  </si>
  <si>
    <t>Pond and wet area, woodpeckers frequently observed in tree surrounding pond - sanctuary focal point 2</t>
  </si>
  <si>
    <t>Both E &amp; W</t>
  </si>
  <si>
    <t>Live oaks on far north property border</t>
  </si>
  <si>
    <t>Basin marsh tree clusters (3) along east of Country Cove development</t>
  </si>
  <si>
    <t>Mature scrub oak overstory with Briar Creek Blvd. ROW crossing area center - very close to tall tree border of Stillwater Preserve development</t>
  </si>
  <si>
    <t>Mature oaks at border corner of Brook Hollow development - point of numerous trail connections</t>
  </si>
  <si>
    <t>Habitat transition zone, very close to tall tree oak hammock of Turkey Creek channel D - very near sanctuary property border</t>
  </si>
  <si>
    <t>Opportunity area for trail relocation to deeper woods along Turkey Creek channel D  along transition to oak hammock</t>
  </si>
  <si>
    <t>MSS East- Area 2 - Located in N - Live oaks on far north property border</t>
  </si>
  <si>
    <t>MSS East- Area 3 - Located in NE - Palm and Live Oak Hammock along Al Tuttle Trail corner, very near edge of sanctuary</t>
  </si>
  <si>
    <t>MSS East- Area 4 - Located in S - Mature scrub oak hammock, part of 2001 restoration compromise - sanctuary entrance focal point 1</t>
  </si>
  <si>
    <t>MSS East- Area 5 - Located in SW - Pond and wet area, woodpeckers frequently observed in tree surrounding pond - sanctuary focal point 2</t>
  </si>
  <si>
    <t>MSS East- Area 6 - Located in W - Basin marsh tree clusters (3) along east of Country Cove development</t>
  </si>
  <si>
    <t>MSS West- Area 1 - Located in SE - Mature scrub oak overstory with Briar Creek Blvd. ROW crossing area center - very close to tall tree border of Stillwater Preserve development</t>
  </si>
  <si>
    <t>MSS West- Area 2 - Located in E - Habitat transition zone, very close to tall tree oak hammock of Turkey Creek channel D - very near sanctuary property border</t>
  </si>
  <si>
    <t>MSS West- Area 4 - Located in N - Mature oaks at border corner of Brook Hollow development - point of numerous trail connections</t>
  </si>
  <si>
    <t>MSS West- Area 5 - Located in NE - Opportunity area for trail relocation to deeper woods along Turkey Creek channel D  along transition to oak hammock</t>
  </si>
  <si>
    <t>A-Z
Entry
or
Drop-Down</t>
  </si>
  <si>
    <t>Whole # 1 - 999
Direct Entry of Data Into Cell</t>
  </si>
  <si>
    <t>Whole # 1 - 99,999
Direct Entry of Data Into Cell</t>
  </si>
  <si>
    <t>Excel Calc'd
Part_Length *
Part_Width</t>
  </si>
  <si>
    <t>Last Rec of
Area Parts</t>
  </si>
  <si>
    <t>Grand Total</t>
  </si>
  <si>
    <r>
      <rPr>
        <i/>
        <sz val="11"/>
        <color rgb="FF0000FF"/>
        <rFont val="Comic Sans MS"/>
        <family val="4"/>
      </rPr>
      <t xml:space="preserve">Excel Calc'd
</t>
    </r>
    <r>
      <rPr>
        <i/>
        <sz val="11"/>
        <color theme="1"/>
        <rFont val="Comic Sans MS"/>
        <family val="4"/>
      </rPr>
      <t xml:space="preserve">
Carve out East and West for Pivot Table Aggregation</t>
    </r>
  </si>
  <si>
    <t>MSS Side</t>
  </si>
  <si>
    <t>MSS East</t>
  </si>
  <si>
    <t>MSS West</t>
  </si>
  <si>
    <t>Sum of Area_Acre_Total</t>
  </si>
  <si>
    <t>Area_Tree_Total</t>
  </si>
  <si>
    <t>Sum of Area_Tree_Total</t>
  </si>
  <si>
    <t>Values</t>
  </si>
  <si>
    <t>MSS East Total</t>
  </si>
  <si>
    <t>MSS West Total</t>
  </si>
  <si>
    <t>Y</t>
  </si>
  <si>
    <t>Habitat transition zone, very near  property border, located at deep concave corner of sanctuary - forms potential "tree shadow" condition subjecting scrub-jays to greater threat of predation.</t>
  </si>
  <si>
    <t>MSS West- Area 3 - Located in NW - Habitat transition zone, very near  property border, located at deep concave corner of sanctuary - forms potential "tree shadow" condition subjecting scrub-jays to greater threat of predation.</t>
  </si>
  <si>
    <t>Unshaded cells are okay for entry! Shaded cells have formulas!</t>
  </si>
  <si>
    <t>Micco Scrub Sanctuary</t>
  </si>
  <si>
    <t>Jordan Scrub Sanctuary</t>
  </si>
  <si>
    <t>Malabar Scrub Sanctuary</t>
  </si>
  <si>
    <t>https://www.bcpao.us/PropertySearch/#/account/2846128</t>
  </si>
  <si>
    <t>https://www.bcpao.us/PropertySearch/#/account/2846103</t>
  </si>
  <si>
    <t>https://www.bcpao.us/PropertySearch/#/account/2846111</t>
  </si>
  <si>
    <t>https://www.bcpao.us/PropertySearch/#/account/2846104</t>
  </si>
  <si>
    <t>https://www.bcpao.us/PropertySearch/#/account/2846278</t>
  </si>
  <si>
    <t>https://www.bcpao.us/PropertySearch/#/account/2846284</t>
  </si>
  <si>
    <t>https://www.bcpao.us/PropertySearch/#/account/2846287</t>
  </si>
  <si>
    <t>https://www.bcpao.us/PropertySearch/#/account/2846282</t>
  </si>
  <si>
    <t>https://www.bcpao.us/PropertySearch/#/account/2846290</t>
  </si>
  <si>
    <t>https://www.bcpao.us/PropertySearch/#/account/2846277</t>
  </si>
  <si>
    <t>https://www.bcpao.us/PropertySearch/#/account/2846307</t>
  </si>
  <si>
    <t>https://www.bcpao.us/PropertySearch/#/account/2846280</t>
  </si>
  <si>
    <t>Total</t>
  </si>
  <si>
    <t>In the EEL Pgm document "malabar-scrub-sanctuary-management-plan-part-1.pdf" found at:
https://www.brevardfl.gov/docs/default-source/eel-documents/not508managementplans/malabar-scrub-sanctuary-management-plan-part-1.pdf?sfvrsn=839f1121_2
On page 5, at: III. SITE DESCRIPTION AND LOCATION, MSS acreage is identified 577 acres, comprised of the following parcels...</t>
  </si>
  <si>
    <t>Parcel</t>
  </si>
  <si>
    <t>Acct</t>
  </si>
  <si>
    <t>Link</t>
  </si>
  <si>
    <t>Acres</t>
  </si>
  <si>
    <t>Purchased</t>
  </si>
  <si>
    <t>https://www.bcpao.us/PropertySearch/#/account/2846283</t>
  </si>
  <si>
    <r>
      <t xml:space="preserve">The tax parcel IDs are 28-37-35-00-00500.0-0000.00, </t>
    </r>
    <r>
      <rPr>
        <b/>
        <sz val="11"/>
        <color theme="1"/>
        <rFont val="Calibri"/>
        <family val="2"/>
        <scheme val="minor"/>
      </rPr>
      <t>28-37-35-00-000</t>
    </r>
    <r>
      <rPr>
        <b/>
        <sz val="11"/>
        <color rgb="FFFF0000"/>
        <rFont val="Calibri"/>
        <family val="2"/>
        <scheme val="minor"/>
      </rPr>
      <t>15</t>
    </r>
    <r>
      <rPr>
        <b/>
        <sz val="11"/>
        <color theme="1"/>
        <rFont val="Calibri"/>
        <family val="2"/>
        <scheme val="minor"/>
      </rPr>
      <t>.0-0000.00</t>
    </r>
    <r>
      <rPr>
        <sz val="11"/>
        <color theme="1"/>
        <rFont val="Calibri"/>
        <family val="2"/>
        <scheme val="minor"/>
      </rPr>
      <t xml:space="preserve">, </t>
    </r>
    <r>
      <rPr>
        <b/>
        <sz val="11"/>
        <rFont val="Calibri"/>
        <family val="2"/>
        <scheme val="minor"/>
      </rPr>
      <t>28-
37-35-00-000</t>
    </r>
    <r>
      <rPr>
        <b/>
        <sz val="11"/>
        <color rgb="FFFF0000"/>
        <rFont val="Calibri"/>
        <family val="2"/>
        <scheme val="minor"/>
      </rPr>
      <t>15</t>
    </r>
    <r>
      <rPr>
        <b/>
        <sz val="11"/>
        <rFont val="Calibri"/>
        <family val="2"/>
        <scheme val="minor"/>
      </rPr>
      <t>.0</t>
    </r>
    <r>
      <rPr>
        <b/>
        <sz val="11"/>
        <color theme="1"/>
        <rFont val="Calibri"/>
        <family val="2"/>
        <scheme val="minor"/>
      </rPr>
      <t>-0000.00</t>
    </r>
    <r>
      <rPr>
        <sz val="11"/>
        <color theme="1"/>
        <rFont val="Calibri"/>
        <family val="2"/>
        <scheme val="minor"/>
      </rPr>
      <t>, 28-37-35-00-00006.0-0000.00, 28-37-35-00-00007.0-
0000.00, 28-37-36-00-00002.0-0000.00, 28-37-36-00-00008.0-0000.00, 28-37-36-00-
00500.0-0000.00, 28-37-36-00-00001.0-0000.00, 28-37-36-00-00250.0-0000.00, 28-37-
36-00-00253.0-0000.00, 28-37-36-00-00754.0-0000.00 and 28-37-36-00-00006.0-
0000.00. T</t>
    </r>
  </si>
  <si>
    <t>MSS E-W</t>
  </si>
  <si>
    <t>largest of E - both sides of Briar Creek Blvd.</t>
  </si>
  <si>
    <t>East of Brook Hollow - Falls Trail &amp; Pemberton</t>
  </si>
  <si>
    <t>NE corner of MSS E</t>
  </si>
  <si>
    <t>https://www.bcpao.us/PropertySearch/#/account/2846279</t>
  </si>
  <si>
    <t>Below NE corner of MSS E</t>
  </si>
  <si>
    <t>both sides of Briar Creek Blvd. by east of bridge and Audubon property- borders Cameron northwest corner</t>
  </si>
  <si>
    <t>South of Brook Hollow - up to Malabar Rd</t>
  </si>
  <si>
    <t>South of BCT, East of Malabar Woods Blvd</t>
  </si>
  <si>
    <t>Northwest corner of MSS East to slightly east of Malabar Woods Blvd - completely to the east and north of Country Cove - parcel is wetland north of pond</t>
  </si>
  <si>
    <r>
      <t>28-37-</t>
    </r>
    <r>
      <rPr>
        <sz val="11"/>
        <color rgb="FF0000FF"/>
        <rFont val="Arial Black"/>
        <family val="2"/>
      </rPr>
      <t>35</t>
    </r>
    <r>
      <rPr>
        <sz val="11"/>
        <color theme="1"/>
        <rFont val="Arial"/>
        <family val="2"/>
      </rPr>
      <t>-00-00</t>
    </r>
    <r>
      <rPr>
        <sz val="11"/>
        <color rgb="FFFF0000"/>
        <rFont val="Arial Black"/>
        <family val="2"/>
      </rPr>
      <t>500</t>
    </r>
    <r>
      <rPr>
        <sz val="11"/>
        <color theme="1"/>
        <rFont val="Arial"/>
        <family val="2"/>
      </rPr>
      <t>.0-0000.00</t>
    </r>
  </si>
  <si>
    <r>
      <t>28-37-</t>
    </r>
    <r>
      <rPr>
        <sz val="11"/>
        <color rgb="FF0000FF"/>
        <rFont val="Arial Black"/>
        <family val="2"/>
      </rPr>
      <t>36</t>
    </r>
    <r>
      <rPr>
        <sz val="11"/>
        <color theme="1"/>
        <rFont val="Arial"/>
        <family val="2"/>
      </rPr>
      <t>-00-00</t>
    </r>
    <r>
      <rPr>
        <b/>
        <sz val="11"/>
        <color rgb="FFFF0000"/>
        <rFont val="Arial Black"/>
        <family val="2"/>
      </rPr>
      <t>500</t>
    </r>
    <r>
      <rPr>
        <sz val="11"/>
        <color theme="1"/>
        <rFont val="Arial"/>
        <family val="2"/>
      </rPr>
      <t>.0-0000.00</t>
    </r>
  </si>
  <si>
    <r>
      <t>28-37-</t>
    </r>
    <r>
      <rPr>
        <b/>
        <sz val="11"/>
        <color rgb="FF0000FF"/>
        <rFont val="Arial Black"/>
        <family val="2"/>
      </rPr>
      <t>35</t>
    </r>
    <r>
      <rPr>
        <b/>
        <sz val="11"/>
        <color theme="1"/>
        <rFont val="Arial"/>
        <family val="2"/>
      </rPr>
      <t>-00-000</t>
    </r>
    <r>
      <rPr>
        <sz val="11"/>
        <color rgb="FFFF0000"/>
        <rFont val="Arial Black"/>
        <family val="2"/>
      </rPr>
      <t>15</t>
    </r>
    <r>
      <rPr>
        <b/>
        <sz val="11"/>
        <color theme="1"/>
        <rFont val="Arial"/>
        <family val="2"/>
      </rPr>
      <t>.0-0000.00</t>
    </r>
  </si>
  <si>
    <r>
      <t>28-37-</t>
    </r>
    <r>
      <rPr>
        <sz val="11"/>
        <color rgb="FF0000FF"/>
        <rFont val="Arial Black"/>
        <family val="2"/>
      </rPr>
      <t>35</t>
    </r>
    <r>
      <rPr>
        <sz val="11"/>
        <color theme="1"/>
        <rFont val="Arial"/>
        <family val="2"/>
      </rPr>
      <t>-00-0000</t>
    </r>
    <r>
      <rPr>
        <b/>
        <sz val="11"/>
        <color rgb="FFFF0000"/>
        <rFont val="Arial Black"/>
        <family val="2"/>
      </rPr>
      <t>6</t>
    </r>
    <r>
      <rPr>
        <sz val="11"/>
        <color theme="1"/>
        <rFont val="Arial"/>
        <family val="2"/>
      </rPr>
      <t>.0-0000.00</t>
    </r>
  </si>
  <si>
    <r>
      <t>28-37-</t>
    </r>
    <r>
      <rPr>
        <sz val="11"/>
        <color rgb="FF0000FF"/>
        <rFont val="Arial Black"/>
        <family val="2"/>
      </rPr>
      <t>35</t>
    </r>
    <r>
      <rPr>
        <sz val="11"/>
        <color theme="1"/>
        <rFont val="Arial"/>
        <family val="2"/>
      </rPr>
      <t>-00-0000</t>
    </r>
    <r>
      <rPr>
        <b/>
        <sz val="11"/>
        <color rgb="FFFF0000"/>
        <rFont val="Arial Black"/>
        <family val="2"/>
      </rPr>
      <t>7</t>
    </r>
    <r>
      <rPr>
        <sz val="11"/>
        <color theme="1"/>
        <rFont val="Arial"/>
        <family val="2"/>
      </rPr>
      <t xml:space="preserve">.0-0000.00 </t>
    </r>
  </si>
  <si>
    <r>
      <t>28-37-</t>
    </r>
    <r>
      <rPr>
        <sz val="11"/>
        <color rgb="FF0000FF"/>
        <rFont val="Arial Black"/>
        <family val="2"/>
      </rPr>
      <t>36</t>
    </r>
    <r>
      <rPr>
        <sz val="11"/>
        <color theme="1"/>
        <rFont val="Arial"/>
        <family val="2"/>
      </rPr>
      <t>-00-0000</t>
    </r>
    <r>
      <rPr>
        <sz val="11"/>
        <color rgb="FFFF0000"/>
        <rFont val="Arial Black"/>
        <family val="2"/>
      </rPr>
      <t>2</t>
    </r>
    <r>
      <rPr>
        <sz val="11"/>
        <color theme="1"/>
        <rFont val="Arial"/>
        <family val="2"/>
      </rPr>
      <t xml:space="preserve">.0-0000.00 </t>
    </r>
  </si>
  <si>
    <r>
      <t>28-37-</t>
    </r>
    <r>
      <rPr>
        <sz val="11"/>
        <color rgb="FF0000FF"/>
        <rFont val="Arial Black"/>
        <family val="2"/>
      </rPr>
      <t>36</t>
    </r>
    <r>
      <rPr>
        <sz val="11"/>
        <color theme="1"/>
        <rFont val="Arial"/>
        <family val="2"/>
      </rPr>
      <t>-00-0000</t>
    </r>
    <r>
      <rPr>
        <sz val="11"/>
        <color rgb="FFFF0000"/>
        <rFont val="Arial Black"/>
        <family val="2"/>
      </rPr>
      <t>8</t>
    </r>
    <r>
      <rPr>
        <sz val="11"/>
        <color theme="1"/>
        <rFont val="Arial"/>
        <family val="2"/>
      </rPr>
      <t>.0-0000.00</t>
    </r>
  </si>
  <si>
    <t>Incl in Part 1 list</t>
  </si>
  <si>
    <t>middle of MSS E, southern most of three 10-acre horizontal parcels</t>
  </si>
  <si>
    <t>middle of MSS E, northern most of three 10-acre horizontal parcels</t>
  </si>
  <si>
    <t>middle of MSS E, middle parcel of three 10-acre horizontal parcels</t>
  </si>
  <si>
    <r>
      <t>28-37-</t>
    </r>
    <r>
      <rPr>
        <sz val="11"/>
        <color rgb="FF0000FF"/>
        <rFont val="Arial Black"/>
        <family val="2"/>
      </rPr>
      <t>36</t>
    </r>
    <r>
      <rPr>
        <sz val="11"/>
        <color theme="1"/>
        <rFont val="Arial"/>
        <family val="2"/>
      </rPr>
      <t>-00-0000</t>
    </r>
    <r>
      <rPr>
        <sz val="11"/>
        <color rgb="FFFF0000"/>
        <rFont val="Arial Black"/>
        <family val="2"/>
      </rPr>
      <t>6</t>
    </r>
    <r>
      <rPr>
        <sz val="11"/>
        <color theme="1"/>
        <rFont val="Arial"/>
        <family val="2"/>
      </rPr>
      <t>.0-0000.00</t>
    </r>
  </si>
  <si>
    <r>
      <t>28-37-</t>
    </r>
    <r>
      <rPr>
        <sz val="11"/>
        <color rgb="FF0000FF"/>
        <rFont val="Arial Black"/>
        <family val="2"/>
      </rPr>
      <t>36</t>
    </r>
    <r>
      <rPr>
        <sz val="11"/>
        <color theme="1"/>
        <rFont val="Arial"/>
        <family val="2"/>
      </rPr>
      <t>-00-0000</t>
    </r>
    <r>
      <rPr>
        <sz val="11"/>
        <color rgb="FFFF0000"/>
        <rFont val="Arial Black"/>
        <family val="2"/>
      </rPr>
      <t>7</t>
    </r>
    <r>
      <rPr>
        <sz val="11"/>
        <color theme="1"/>
        <rFont val="Arial"/>
        <family val="2"/>
      </rPr>
      <t>.0-0000.00</t>
    </r>
  </si>
  <si>
    <r>
      <t>28-37-</t>
    </r>
    <r>
      <rPr>
        <sz val="11"/>
        <color rgb="FF0000FF"/>
        <rFont val="Arial Black"/>
        <family val="2"/>
      </rPr>
      <t>36</t>
    </r>
    <r>
      <rPr>
        <sz val="11"/>
        <color theme="1"/>
        <rFont val="Arial"/>
        <family val="2"/>
      </rPr>
      <t>-00-0000</t>
    </r>
    <r>
      <rPr>
        <sz val="11"/>
        <color rgb="FFFF0000"/>
        <rFont val="Arial Black"/>
        <family val="2"/>
      </rPr>
      <t>1</t>
    </r>
    <r>
      <rPr>
        <sz val="11"/>
        <color theme="1"/>
        <rFont val="Arial"/>
        <family val="2"/>
      </rPr>
      <t>.0-0000.00</t>
    </r>
  </si>
  <si>
    <r>
      <t>28-37-</t>
    </r>
    <r>
      <rPr>
        <sz val="11"/>
        <color rgb="FF0000FF"/>
        <rFont val="Arial Black"/>
        <family val="2"/>
      </rPr>
      <t>36</t>
    </r>
    <r>
      <rPr>
        <sz val="11"/>
        <color theme="1"/>
        <rFont val="Arial"/>
        <family val="2"/>
      </rPr>
      <t>-00-0000</t>
    </r>
    <r>
      <rPr>
        <sz val="11"/>
        <color rgb="FFFF0000"/>
        <rFont val="Arial Black"/>
        <family val="2"/>
      </rPr>
      <t>4</t>
    </r>
    <r>
      <rPr>
        <sz val="11"/>
        <color theme="1"/>
        <rFont val="Arial"/>
        <family val="2"/>
      </rPr>
      <t>.0-0000.00</t>
    </r>
  </si>
  <si>
    <r>
      <t>28-37-</t>
    </r>
    <r>
      <rPr>
        <sz val="11"/>
        <color rgb="FF0000FF"/>
        <rFont val="Arial Black"/>
        <family val="2"/>
      </rPr>
      <t>36</t>
    </r>
    <r>
      <rPr>
        <sz val="11"/>
        <color theme="1"/>
        <rFont val="Arial"/>
        <family val="2"/>
      </rPr>
      <t>-00-00</t>
    </r>
    <r>
      <rPr>
        <sz val="11"/>
        <color rgb="FFFF0000"/>
        <rFont val="Arial Black"/>
        <family val="2"/>
      </rPr>
      <t>754</t>
    </r>
    <r>
      <rPr>
        <sz val="11"/>
        <color theme="1"/>
        <rFont val="Arial"/>
        <family val="2"/>
      </rPr>
      <t>.0-0000.00</t>
    </r>
  </si>
  <si>
    <r>
      <t>28-37-</t>
    </r>
    <r>
      <rPr>
        <sz val="11"/>
        <color rgb="FF0000FF"/>
        <rFont val="Arial Black"/>
        <family val="2"/>
      </rPr>
      <t>36</t>
    </r>
    <r>
      <rPr>
        <sz val="11"/>
        <color theme="1"/>
        <rFont val="Arial"/>
        <family val="2"/>
      </rPr>
      <t>-00-0000</t>
    </r>
    <r>
      <rPr>
        <sz val="11"/>
        <color rgb="FFFF0000"/>
        <rFont val="Arial Black"/>
        <family val="2"/>
      </rPr>
      <t>9</t>
    </r>
    <r>
      <rPr>
        <sz val="11"/>
        <color theme="1"/>
        <rFont val="Arial"/>
        <family val="2"/>
      </rPr>
      <t>.0-0000.00</t>
    </r>
  </si>
  <si>
    <r>
      <t>28-37-</t>
    </r>
    <r>
      <rPr>
        <sz val="11"/>
        <color rgb="FF0000FF"/>
        <rFont val="Arial Black"/>
        <family val="2"/>
      </rPr>
      <t>36</t>
    </r>
    <r>
      <rPr>
        <sz val="11"/>
        <color theme="1"/>
        <rFont val="Arial"/>
        <family val="2"/>
      </rPr>
      <t>-00-</t>
    </r>
    <r>
      <rPr>
        <sz val="11"/>
        <rFont val="Arial"/>
        <family val="2"/>
      </rPr>
      <t>00</t>
    </r>
    <r>
      <rPr>
        <sz val="11"/>
        <color rgb="FF0000FF"/>
        <rFont val="Arial Black"/>
        <family val="2"/>
      </rPr>
      <t>253</t>
    </r>
    <r>
      <rPr>
        <sz val="11"/>
        <rFont val="Arial"/>
        <family val="2"/>
      </rPr>
      <t>.</t>
    </r>
    <r>
      <rPr>
        <sz val="11"/>
        <color theme="1"/>
        <rFont val="Arial"/>
        <family val="2"/>
      </rPr>
      <t>0-0000.00</t>
    </r>
  </si>
  <si>
    <t>SW most corner of MSS E to SE most side of MSS E , bordering TOM Sand Hill Trailhead, with additional area on east side of Malabar Woods Blvd to Malabar Rd.  This parcel includes southern half of pond located near sanctuary entrance.</t>
  </si>
  <si>
    <t>Western side of middle of MSS East to slightly east of Malabar Woods Blvd - completely east of Country Cove - parcel is wetland north of pond.  This parcel includes northern half of pond located near sanctuary entrance and a wetland north of the pond.</t>
  </si>
  <si>
    <t>Southern portion of MSS E - borders Malabar Rd ROW at west and east extremes.</t>
  </si>
  <si>
    <r>
      <t>28-37-</t>
    </r>
    <r>
      <rPr>
        <sz val="11"/>
        <color rgb="FF0000FF"/>
        <rFont val="Arial Black"/>
        <family val="2"/>
      </rPr>
      <t>35</t>
    </r>
    <r>
      <rPr>
        <sz val="11"/>
        <color theme="1"/>
        <rFont val="Arial"/>
        <family val="2"/>
      </rPr>
      <t>-00-000</t>
    </r>
    <r>
      <rPr>
        <sz val="11"/>
        <color rgb="FFFF0000"/>
        <rFont val="Arial Black"/>
        <family val="2"/>
      </rPr>
      <t>12</t>
    </r>
    <r>
      <rPr>
        <sz val="11"/>
        <color theme="1"/>
        <rFont val="Arial"/>
        <family val="2"/>
      </rPr>
      <t>.0-0000.00</t>
    </r>
  </si>
  <si>
    <t>https://www.bcpao.us/PropertySearch/#/account/2846108</t>
  </si>
  <si>
    <t>East side of MSS W</t>
  </si>
  <si>
    <t xml:space="preserve">BC Not </t>
  </si>
  <si>
    <r>
      <t>28-37-</t>
    </r>
    <r>
      <rPr>
        <sz val="11"/>
        <color rgb="FF0000FF"/>
        <rFont val="Arial Black"/>
        <family val="2"/>
      </rPr>
      <t>36</t>
    </r>
    <r>
      <rPr>
        <sz val="11"/>
        <color theme="1"/>
        <rFont val="Arial"/>
        <family val="2"/>
      </rPr>
      <t>-00-00</t>
    </r>
    <r>
      <rPr>
        <b/>
        <sz val="11"/>
        <color rgb="FFFF0000"/>
        <rFont val="Arial Black"/>
        <family val="2"/>
      </rPr>
      <t>509</t>
    </r>
    <r>
      <rPr>
        <sz val="11"/>
        <color theme="1"/>
        <rFont val="Arial"/>
        <family val="2"/>
      </rPr>
      <t>.0-0000.00</t>
    </r>
  </si>
  <si>
    <t>https://www.bcpao.us/PropertySearch/#/account/2846299</t>
  </si>
  <si>
    <t>Malabar Woods Blvd ROW - from Malabar Rd to Boundary Canal Trail</t>
  </si>
  <si>
    <t>Malabar
Scrub Sanctuary
Management Plan
BC BCC Approved
3-24-2009</t>
  </si>
  <si>
    <r>
      <t xml:space="preserve">The MSS consists of </t>
    </r>
    <r>
      <rPr>
        <b/>
        <sz val="11"/>
        <color theme="1"/>
        <rFont val="Calibri"/>
        <family val="2"/>
        <scheme val="minor"/>
      </rPr>
      <t>577</t>
    </r>
    <r>
      <rPr>
        <sz val="11"/>
        <color theme="1"/>
        <rFont val="Calibri"/>
        <family val="2"/>
        <scheme val="minor"/>
      </rPr>
      <t xml:space="preserve"> acres, and is located within the Town of Malabar, north of Malabar Road (Sections 34 and 35, Township 28S and Range 37E) as shown in Figure 1. The tax parcel IDs are
28-37-35-00-00500.0-0000.00, 28-37-35-00-00015.0-0000.00, 2837-35-00-00015.0-0000.00, 28-37-35-00-00006.0-0000.00, 28-37-35-00-00007.00000.00, 28-37-36-00-00002.0-0000.00, 28-37-36-00-00008.0-0000.00, 28-37-36-0000500.0-0000.00, 28-37-36-00-00001.0-0000.00, 28-37-36-00-00250.0-0000.00, 28-3736-00-00253.0-0000.00, 28-37-36-00-00754.0-0000.00 and 28-37-36-00-00006.00000.00.  </t>
    </r>
  </si>
  <si>
    <t>Parcel Description from TOM T&amp;GC</t>
  </si>
  <si>
    <t>Subtotal</t>
  </si>
  <si>
    <r>
      <t>28-37-</t>
    </r>
    <r>
      <rPr>
        <sz val="11"/>
        <color rgb="FF0000FF"/>
        <rFont val="Arial Black"/>
        <family val="2"/>
      </rPr>
      <t>36</t>
    </r>
    <r>
      <rPr>
        <sz val="11"/>
        <color theme="1"/>
        <rFont val="Arial"/>
        <family val="2"/>
      </rPr>
      <t>-00-00</t>
    </r>
    <r>
      <rPr>
        <b/>
        <sz val="11"/>
        <color rgb="FFFF0000"/>
        <rFont val="Arial Black"/>
        <family val="2"/>
      </rPr>
      <t>250</t>
    </r>
    <r>
      <rPr>
        <sz val="11"/>
        <color theme="1"/>
        <rFont val="Arial"/>
        <family val="2"/>
      </rPr>
      <t>.0-0000.00</t>
    </r>
  </si>
  <si>
    <t>Gen Loc Within
MSS E-W</t>
  </si>
  <si>
    <t>Combined Sites Total</t>
  </si>
  <si>
    <t>MSS + JSS +Micco SS</t>
  </si>
  <si>
    <t>TOM Requested acreage preservation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</si>
</sst>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family val="2"/>
      <scheme val="minor"/>
    </font>
    <font>
      <b/>
      <sz val="11"/>
      <color theme="1"/>
      <name val="Calibri"/>
      <family val="2"/>
      <scheme val="minor"/>
    </font>
    <font>
      <b/>
      <sz val="11"/>
      <color theme="1"/>
      <name val="Arial"/>
      <family val="2"/>
    </font>
    <font>
      <sz val="11"/>
      <color theme="1"/>
      <name val="Arial"/>
      <family val="2"/>
    </font>
    <font>
      <i/>
      <sz val="11"/>
      <color theme="1"/>
      <name val="Comic Sans MS"/>
      <family val="4"/>
    </font>
    <font>
      <i/>
      <sz val="11"/>
      <color rgb="FF0000FF"/>
      <name val="Comic Sans MS"/>
      <family val="4"/>
    </font>
    <font>
      <sz val="8"/>
      <name val="Calibri"/>
      <family val="2"/>
      <scheme val="minor"/>
    </font>
    <font>
      <b/>
      <sz val="11"/>
      <color rgb="FF0000FF"/>
      <name val="Arial"/>
      <family val="2"/>
    </font>
    <font>
      <b/>
      <sz val="11"/>
      <color rgb="FFFF0000"/>
      <name val="Arial"/>
      <family val="2"/>
    </font>
    <font>
      <b/>
      <sz val="11"/>
      <color rgb="FF0000FF"/>
      <name val="Calibri"/>
      <family val="2"/>
      <scheme val="minor"/>
    </font>
    <font>
      <b/>
      <sz val="11"/>
      <color rgb="FFFF0000"/>
      <name val="Calibri"/>
      <family val="2"/>
      <scheme val="minor"/>
    </font>
    <font>
      <b/>
      <sz val="11"/>
      <color rgb="FFFF0000"/>
      <name val="Arial Black"/>
      <family val="2"/>
    </font>
    <font>
      <b/>
      <i/>
      <sz val="11"/>
      <color rgb="FFFF0000"/>
      <name val="Calibri"/>
      <family val="2"/>
      <scheme val="minor"/>
    </font>
    <font>
      <sz val="11"/>
      <color theme="1"/>
      <name val="Arial Black"/>
      <family val="2"/>
    </font>
    <font>
      <u/>
      <sz val="11"/>
      <color theme="10"/>
      <name val="Calibri"/>
      <family val="2"/>
      <scheme val="minor"/>
    </font>
    <font>
      <b/>
      <u/>
      <sz val="11"/>
      <color theme="10"/>
      <name val="Arial Black"/>
      <family val="2"/>
    </font>
    <font>
      <sz val="11"/>
      <color rgb="FF008000"/>
      <name val="Century Gothic"/>
      <family val="2"/>
    </font>
    <font>
      <u/>
      <sz val="11"/>
      <color theme="10"/>
      <name val="Arial"/>
      <family val="2"/>
    </font>
    <font>
      <sz val="11"/>
      <color rgb="FF303030"/>
      <name val="Arial"/>
      <family val="2"/>
    </font>
    <font>
      <b/>
      <sz val="11"/>
      <color rgb="FF008000"/>
      <name val="Arial"/>
      <family val="2"/>
    </font>
    <font>
      <sz val="11"/>
      <name val="Arial"/>
      <family val="2"/>
    </font>
    <font>
      <b/>
      <sz val="11"/>
      <color rgb="FF303030"/>
      <name val="Arial"/>
      <family val="2"/>
    </font>
    <font>
      <b/>
      <sz val="11"/>
      <name val="Calibri"/>
      <family val="2"/>
      <scheme val="minor"/>
    </font>
    <font>
      <sz val="11"/>
      <color rgb="FFFF0000"/>
      <name val="Arial Black"/>
      <family val="2"/>
    </font>
    <font>
      <sz val="11"/>
      <color rgb="FF0000FF"/>
      <name val="Arial Black"/>
      <family val="2"/>
    </font>
    <font>
      <b/>
      <sz val="11"/>
      <color rgb="FF0000FF"/>
      <name val="Arial Black"/>
      <family val="2"/>
    </font>
    <font>
      <sz val="14"/>
      <color rgb="FF0000FF"/>
      <name val="Arial Black"/>
      <family val="2"/>
    </font>
  </fonts>
  <fills count="14">
    <fill>
      <patternFill patternType="none"/>
    </fill>
    <fill>
      <patternFill patternType="gray125"/>
    </fill>
    <fill>
      <patternFill patternType="solid">
        <fgColor rgb="FF33CC33"/>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249977111117893"/>
        <bgColor indexed="64"/>
      </patternFill>
    </fill>
    <fill>
      <patternFill patternType="solid">
        <fgColor rgb="FFFFFF00"/>
        <bgColor indexed="64"/>
      </patternFill>
    </fill>
    <fill>
      <patternFill patternType="solid">
        <fgColor rgb="FF00FF00"/>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14" fillId="0" borderId="0" applyNumberFormat="0" applyFill="0" applyBorder="0" applyAlignment="0" applyProtection="0"/>
  </cellStyleXfs>
  <cellXfs count="67">
    <xf numFmtId="0" fontId="0" fillId="0" borderId="0" xfId="0"/>
    <xf numFmtId="0" fontId="4" fillId="8" borderId="1" xfId="0" applyFont="1" applyFill="1" applyBorder="1" applyAlignment="1">
      <alignment horizontal="center" vertical="top" wrapText="1"/>
    </xf>
    <xf numFmtId="0" fontId="0" fillId="0" borderId="0" xfId="0" applyAlignment="1">
      <alignment vertical="top" wrapText="1"/>
    </xf>
    <xf numFmtId="0" fontId="5" fillId="8" borderId="1" xfId="0" applyFont="1" applyFill="1" applyBorder="1" applyAlignment="1">
      <alignment horizontal="center" vertical="top" wrapText="1"/>
    </xf>
    <xf numFmtId="164" fontId="5" fillId="8" borderId="1" xfId="0" applyNumberFormat="1" applyFont="1" applyFill="1" applyBorder="1" applyAlignment="1">
      <alignment horizontal="center" vertical="top" wrapText="1"/>
    </xf>
    <xf numFmtId="0" fontId="2" fillId="5" borderId="1" xfId="0" applyFont="1" applyFill="1" applyBorder="1" applyAlignment="1">
      <alignment horizontal="center" vertical="top" wrapText="1"/>
    </xf>
    <xf numFmtId="0" fontId="2" fillId="4" borderId="1" xfId="0" applyFont="1" applyFill="1" applyBorder="1" applyAlignment="1">
      <alignment horizontal="center" vertical="top" wrapText="1"/>
    </xf>
    <xf numFmtId="0" fontId="2" fillId="7" borderId="1" xfId="0" applyFont="1" applyFill="1" applyBorder="1" applyAlignment="1">
      <alignment horizontal="center" vertical="top" wrapText="1"/>
    </xf>
    <xf numFmtId="164" fontId="2" fillId="2" borderId="1" xfId="0" applyNumberFormat="1" applyFont="1" applyFill="1" applyBorder="1" applyAlignment="1">
      <alignment horizontal="center" vertical="top" wrapText="1"/>
    </xf>
    <xf numFmtId="0" fontId="2" fillId="2" borderId="1" xfId="0" applyFont="1" applyFill="1" applyBorder="1" applyAlignment="1">
      <alignment horizontal="center" vertical="top" wrapText="1"/>
    </xf>
    <xf numFmtId="0" fontId="0" fillId="0" borderId="0" xfId="0" applyAlignment="1">
      <alignment horizontal="center" vertical="top" wrapText="1"/>
    </xf>
    <xf numFmtId="0" fontId="0" fillId="0" borderId="1" xfId="0" applyBorder="1" applyAlignment="1">
      <alignment vertical="top" wrapText="1"/>
    </xf>
    <xf numFmtId="0" fontId="3" fillId="0" borderId="0" xfId="0" applyFont="1" applyAlignment="1">
      <alignment vertical="top" wrapText="1"/>
    </xf>
    <xf numFmtId="0" fontId="0" fillId="0" borderId="0" xfId="0" applyAlignment="1">
      <alignment vertical="top"/>
    </xf>
    <xf numFmtId="0" fontId="0" fillId="11" borderId="0" xfId="0" applyFill="1" applyAlignment="1">
      <alignment vertical="top" wrapText="1"/>
    </xf>
    <xf numFmtId="0" fontId="11" fillId="11" borderId="0" xfId="0" applyFont="1" applyFill="1" applyAlignment="1">
      <alignment vertical="top" wrapText="1"/>
    </xf>
    <xf numFmtId="0" fontId="0" fillId="11" borderId="0" xfId="0" applyFill="1" applyAlignment="1">
      <alignment horizontal="center" vertical="top" wrapText="1"/>
    </xf>
    <xf numFmtId="0" fontId="0" fillId="3" borderId="2" xfId="0" applyFill="1" applyBorder="1" applyAlignment="1">
      <alignment vertical="top" wrapText="1"/>
    </xf>
    <xf numFmtId="0" fontId="0" fillId="6" borderId="1" xfId="0" applyFill="1" applyBorder="1" applyAlignment="1">
      <alignment vertical="top" wrapText="1"/>
    </xf>
    <xf numFmtId="0" fontId="0" fillId="6" borderId="1" xfId="0" applyFill="1" applyBorder="1" applyAlignment="1">
      <alignment horizontal="center" vertical="top" wrapText="1"/>
    </xf>
    <xf numFmtId="0" fontId="0" fillId="9" borderId="0" xfId="0" applyFill="1" applyAlignment="1">
      <alignment vertical="top" wrapText="1"/>
    </xf>
    <xf numFmtId="164" fontId="0" fillId="9" borderId="0" xfId="0" applyNumberFormat="1" applyFill="1" applyAlignment="1">
      <alignment vertical="top" wrapText="1"/>
    </xf>
    <xf numFmtId="0" fontId="1" fillId="10" borderId="1" xfId="0" applyFont="1" applyFill="1" applyBorder="1" applyAlignment="1">
      <alignment horizontal="center" vertical="top" wrapText="1"/>
    </xf>
    <xf numFmtId="0" fontId="9" fillId="10" borderId="1" xfId="0" applyFont="1" applyFill="1" applyBorder="1" applyAlignment="1">
      <alignment horizontal="center" vertical="top" wrapText="1"/>
    </xf>
    <xf numFmtId="0" fontId="10" fillId="10" borderId="1" xfId="0" applyFont="1" applyFill="1" applyBorder="1" applyAlignment="1">
      <alignment horizontal="center" vertical="top" wrapText="1"/>
    </xf>
    <xf numFmtId="164" fontId="0" fillId="3" borderId="1" xfId="0" applyNumberFormat="1" applyFill="1" applyBorder="1" applyAlignment="1">
      <alignment vertical="top" wrapText="1"/>
    </xf>
    <xf numFmtId="0" fontId="0" fillId="3" borderId="1" xfId="0" applyFill="1" applyBorder="1" applyAlignment="1">
      <alignment vertical="top" wrapText="1"/>
    </xf>
    <xf numFmtId="10" fontId="0" fillId="3" borderId="1" xfId="0" applyNumberFormat="1" applyFill="1" applyBorder="1" applyAlignment="1">
      <alignment horizontal="center" vertical="top" wrapText="1"/>
    </xf>
    <xf numFmtId="0" fontId="0" fillId="3" borderId="1" xfId="0" applyFill="1" applyBorder="1" applyAlignment="1">
      <alignment horizontal="center" vertical="top" wrapText="1"/>
    </xf>
    <xf numFmtId="164" fontId="0" fillId="0" borderId="0" xfId="0" applyNumberFormat="1" applyAlignment="1">
      <alignment vertical="top" wrapText="1"/>
    </xf>
    <xf numFmtId="0" fontId="0" fillId="0" borderId="0" xfId="0" pivotButton="1"/>
    <xf numFmtId="0" fontId="0" fillId="0" borderId="1" xfId="0" pivotButton="1" applyBorder="1" applyAlignment="1">
      <alignment vertical="top" wrapText="1"/>
    </xf>
    <xf numFmtId="0" fontId="12" fillId="11" borderId="0" xfId="0" applyFont="1" applyFill="1" applyAlignment="1">
      <alignment vertical="top" wrapText="1"/>
    </xf>
    <xf numFmtId="0" fontId="0" fillId="9" borderId="0" xfId="0" applyFill="1" applyAlignment="1">
      <alignment horizontal="center" vertical="top" wrapText="1"/>
    </xf>
    <xf numFmtId="164" fontId="13" fillId="0" borderId="1" xfId="0" applyNumberFormat="1" applyFont="1" applyBorder="1" applyAlignment="1">
      <alignment vertical="top"/>
    </xf>
    <xf numFmtId="0" fontId="13" fillId="0" borderId="1" xfId="0" applyFont="1" applyBorder="1" applyAlignment="1">
      <alignment vertical="top"/>
    </xf>
    <xf numFmtId="0" fontId="13" fillId="0" borderId="1" xfId="0" applyFont="1" applyBorder="1" applyAlignment="1">
      <alignment vertical="top" wrapText="1"/>
    </xf>
    <xf numFmtId="164" fontId="15" fillId="0" borderId="1" xfId="1" applyNumberFormat="1" applyFont="1" applyBorder="1" applyAlignment="1">
      <alignment vertical="top"/>
    </xf>
    <xf numFmtId="0" fontId="2" fillId="0" borderId="0" xfId="0" applyFont="1" applyAlignment="1">
      <alignment vertical="top" wrapText="1"/>
    </xf>
    <xf numFmtId="0" fontId="3" fillId="0" borderId="0" xfId="0" applyFont="1" applyAlignment="1">
      <alignment horizontal="center" vertical="top" wrapText="1"/>
    </xf>
    <xf numFmtId="0" fontId="2" fillId="0" borderId="0" xfId="0" applyFont="1" applyAlignment="1">
      <alignment horizontal="right" vertical="top" wrapText="1"/>
    </xf>
    <xf numFmtId="0" fontId="3" fillId="0" borderId="1" xfId="0" applyFont="1" applyBorder="1" applyAlignment="1">
      <alignment vertical="top" wrapText="1"/>
    </xf>
    <xf numFmtId="0" fontId="2" fillId="0" borderId="1" xfId="0" applyFont="1" applyBorder="1" applyAlignment="1">
      <alignment vertical="top" wrapText="1"/>
    </xf>
    <xf numFmtId="0" fontId="3" fillId="0" borderId="1" xfId="0" applyFont="1" applyBorder="1" applyAlignment="1">
      <alignment horizontal="center" vertical="top" wrapText="1"/>
    </xf>
    <xf numFmtId="0" fontId="0" fillId="0" borderId="1" xfId="0" applyBorder="1" applyAlignment="1">
      <alignment horizontal="center" vertical="top" wrapText="1"/>
    </xf>
    <xf numFmtId="0" fontId="2" fillId="13" borderId="1" xfId="0" applyFont="1" applyFill="1" applyBorder="1" applyAlignment="1">
      <alignment horizontal="center" vertical="top" wrapText="1"/>
    </xf>
    <xf numFmtId="0" fontId="14" fillId="0" borderId="1" xfId="1" applyBorder="1" applyAlignment="1">
      <alignment vertical="top" wrapText="1"/>
    </xf>
    <xf numFmtId="0" fontId="18" fillId="0" borderId="1" xfId="0" applyFont="1" applyBorder="1" applyAlignment="1">
      <alignment vertical="top" wrapText="1"/>
    </xf>
    <xf numFmtId="0" fontId="2" fillId="11" borderId="1" xfId="0" applyFont="1" applyFill="1" applyBorder="1" applyAlignment="1">
      <alignment vertical="top" wrapText="1"/>
    </xf>
    <xf numFmtId="0" fontId="19" fillId="0" borderId="1" xfId="0" applyFont="1" applyBorder="1" applyAlignment="1">
      <alignment vertical="top" wrapText="1"/>
    </xf>
    <xf numFmtId="0" fontId="17" fillId="0" borderId="1" xfId="1" applyFont="1" applyBorder="1" applyAlignment="1">
      <alignment vertical="top" wrapText="1"/>
    </xf>
    <xf numFmtId="0" fontId="16" fillId="0" borderId="1" xfId="0" applyFont="1" applyBorder="1" applyAlignment="1">
      <alignment vertical="top" wrapText="1"/>
    </xf>
    <xf numFmtId="0" fontId="16" fillId="0" borderId="1" xfId="0" applyFont="1" applyBorder="1"/>
    <xf numFmtId="14" fontId="18" fillId="0" borderId="1" xfId="0" applyNumberFormat="1" applyFont="1" applyBorder="1" applyAlignment="1">
      <alignment horizontal="center" vertical="top" wrapText="1"/>
    </xf>
    <xf numFmtId="14" fontId="3" fillId="0" borderId="1" xfId="0" applyNumberFormat="1" applyFont="1" applyBorder="1" applyAlignment="1">
      <alignment horizontal="center" vertical="top" wrapText="1"/>
    </xf>
    <xf numFmtId="0" fontId="21" fillId="12" borderId="1" xfId="0" applyFont="1" applyFill="1" applyBorder="1" applyAlignment="1">
      <alignment vertical="top" wrapText="1"/>
    </xf>
    <xf numFmtId="0" fontId="2" fillId="12" borderId="4" xfId="0" applyFont="1" applyFill="1" applyBorder="1" applyAlignment="1">
      <alignment vertical="top" wrapText="1"/>
    </xf>
    <xf numFmtId="0" fontId="23" fillId="6" borderId="1" xfId="0" applyFont="1" applyFill="1" applyBorder="1" applyAlignment="1">
      <alignment horizontal="center" vertical="top" wrapText="1"/>
    </xf>
    <xf numFmtId="0" fontId="10" fillId="6" borderId="1" xfId="0" applyFont="1" applyFill="1" applyBorder="1" applyAlignment="1">
      <alignment vertical="top" wrapText="1"/>
    </xf>
    <xf numFmtId="0" fontId="24" fillId="0" borderId="0" xfId="0" applyFont="1" applyAlignment="1">
      <alignment horizontal="center" vertical="top" wrapText="1"/>
    </xf>
    <xf numFmtId="0" fontId="23" fillId="2" borderId="0" xfId="0" applyFont="1" applyFill="1" applyAlignment="1">
      <alignment horizontal="center" vertical="top" wrapText="1"/>
    </xf>
    <xf numFmtId="0" fontId="0" fillId="0" borderId="0" xfId="0" applyNumberFormat="1"/>
    <xf numFmtId="0" fontId="2" fillId="0" borderId="0" xfId="0" applyFont="1" applyAlignment="1">
      <alignment horizontal="center" vertical="top" wrapText="1"/>
    </xf>
    <xf numFmtId="0" fontId="2" fillId="12" borderId="3" xfId="0" applyFont="1" applyFill="1" applyBorder="1" applyAlignment="1">
      <alignment horizontal="center" vertical="top" wrapText="1"/>
    </xf>
    <xf numFmtId="3" fontId="26" fillId="2" borderId="0" xfId="0" applyNumberFormat="1" applyFont="1" applyFill="1" applyAlignment="1">
      <alignment horizontal="center" vertical="top" wrapText="1"/>
    </xf>
    <xf numFmtId="0" fontId="13" fillId="0" borderId="0" xfId="0" applyFont="1"/>
    <xf numFmtId="0" fontId="23" fillId="0" borderId="0" xfId="0" applyFont="1"/>
  </cellXfs>
  <cellStyles count="2">
    <cellStyle name="Hyperlink" xfId="1" builtinId="8"/>
    <cellStyle name="Normal" xfId="0" builtinId="0"/>
  </cellStyles>
  <dxfs count="20">
    <dxf>
      <alignment wrapText="1"/>
    </dxf>
    <dxf>
      <alignment vertical="top" wrapText="1"/>
    </dxf>
    <dxf>
      <alignment vertical="top" wrapText="1"/>
    </dxf>
    <dxf>
      <alignment vertical="top" wrapText="1"/>
    </dxf>
    <dxf>
      <alignment vertical="top" wrapText="1"/>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dxf>
    <dxf>
      <alignment vertical="top"/>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top" wrapText="1"/>
    </dxf>
    <dxf>
      <alignment vertical="top" wrapText="1"/>
    </dxf>
    <dxf>
      <alignment vertical="top" wrapText="1"/>
    </dxf>
    <dxf>
      <alignment vertical="top" wrapText="1"/>
    </dxf>
    <dxf>
      <alignment wrapText="1"/>
    </dxf>
  </dxfs>
  <tableStyles count="0" defaultTableStyle="TableStyleMedium2" defaultPivotStyle="PivotStyleLight16"/>
  <colors>
    <mruColors>
      <color rgb="FF33CC33"/>
      <color rgb="FF00FF00"/>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doughnutChart>
        <c:varyColors val="1"/>
        <c:ser>
          <c:idx val="0"/>
          <c:order val="0"/>
          <c:dPt>
            <c:idx val="0"/>
            <c:bubble3D val="0"/>
            <c:spPr>
              <a:solidFill>
                <a:schemeClr val="accent1"/>
              </a:solidFill>
              <a:ln w="19050">
                <a:solidFill>
                  <a:schemeClr val="lt1"/>
                </a:solidFill>
              </a:ln>
              <a:effectLst/>
            </c:spPr>
          </c:dPt>
          <c:dPt>
            <c:idx val="1"/>
            <c:bubble3D val="0"/>
            <c:spPr>
              <a:solidFill>
                <a:schemeClr val="accent2"/>
              </a:solidFill>
              <a:ln w="19050">
                <a:solidFill>
                  <a:schemeClr val="lt1"/>
                </a:solidFill>
              </a:ln>
              <a:effectLst/>
            </c:spPr>
          </c:dPt>
          <c:val>
            <c:numRef>
              <c:f>Sheet1!$C$1:$C$2</c:f>
              <c:numCache>
                <c:formatCode>General</c:formatCode>
                <c:ptCount val="2"/>
                <c:pt idx="0">
                  <c:v>17.600000000000001</c:v>
                </c:pt>
                <c:pt idx="1">
                  <c:v>2631</c:v>
                </c:pt>
              </c:numCache>
            </c:numRef>
          </c:val>
          <c:extLst>
            <c:ext xmlns:c16="http://schemas.microsoft.com/office/drawing/2014/chart" uri="{C3380CC4-5D6E-409C-BE32-E72D297353CC}">
              <c16:uniqueId val="{00000000-ABD4-4360-B441-AC60524C3558}"/>
            </c:ext>
          </c:extLst>
        </c:ser>
        <c:dLbls>
          <c:showLegendKey val="0"/>
          <c:showVal val="0"/>
          <c:showCatName val="0"/>
          <c:showSerName val="0"/>
          <c:showPercent val="0"/>
          <c:showBubbleSize val="0"/>
          <c:showLeaderLines val="1"/>
        </c:dLbls>
        <c:firstSliceAng val="0"/>
        <c:holeSize val="75"/>
      </c:doughnut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171450</xdr:rowOff>
    </xdr:from>
    <xdr:to>
      <xdr:col>4</xdr:col>
      <xdr:colOff>469900</xdr:colOff>
      <xdr:row>18</xdr:row>
      <xdr:rowOff>152400</xdr:rowOff>
    </xdr:to>
    <xdr:graphicFrame macro="">
      <xdr:nvGraphicFramePr>
        <xdr:cNvPr id="4" name="Chart 3">
          <a:extLst>
            <a:ext uri="{FF2B5EF4-FFF2-40B4-BE49-F238E27FC236}">
              <a16:creationId xmlns:a16="http://schemas.microsoft.com/office/drawing/2014/main" id="{1C40C5D0-0339-FFB9-CF58-E4E59BE664C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622300</xdr:colOff>
      <xdr:row>1</xdr:row>
      <xdr:rowOff>0</xdr:rowOff>
    </xdr:from>
    <xdr:to>
      <xdr:col>4</xdr:col>
      <xdr:colOff>6350</xdr:colOff>
      <xdr:row>6</xdr:row>
      <xdr:rowOff>31750</xdr:rowOff>
    </xdr:to>
    <xdr:cxnSp macro="">
      <xdr:nvCxnSpPr>
        <xdr:cNvPr id="6" name="Straight Arrow Connector 5">
          <a:extLst>
            <a:ext uri="{FF2B5EF4-FFF2-40B4-BE49-F238E27FC236}">
              <a16:creationId xmlns:a16="http://schemas.microsoft.com/office/drawing/2014/main" id="{DB274704-AA59-91C9-614E-CD77492A6615}"/>
            </a:ext>
          </a:extLst>
        </xdr:cNvPr>
        <xdr:cNvCxnSpPr/>
      </xdr:nvCxnSpPr>
      <xdr:spPr>
        <a:xfrm flipH="1">
          <a:off x="2292350" y="215900"/>
          <a:ext cx="1657350" cy="984250"/>
        </a:xfrm>
        <a:prstGeom prst="straightConnector1">
          <a:avLst/>
        </a:prstGeom>
        <a:ln w="3810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2"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s>
    <sheetDataSet>
      <sheetData sheetId="0">
        <row r="1">
          <cell r="A1">
            <v>0.67</v>
          </cell>
        </row>
        <row r="2">
          <cell r="A2">
            <v>100</v>
          </cell>
        </row>
      </sheetData>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rew Thompson" refreshedDate="45037.648762152778" createdVersion="8" refreshedVersion="8" minRefreshableVersion="3" recordCount="89" xr:uid="{BA13F960-0C6D-4B69-B91B-E90DCB7ED7B1}">
  <cacheSource type="worksheet">
    <worksheetSource ref="A7:S96" sheet="Data"/>
  </cacheSource>
  <cacheFields count="19">
    <cacheField name="Area" numFmtId="0">
      <sharedItems containsBlank="1" count="13">
        <m/>
        <s v="MSS East- Area 1 - Located in NW - small oak hammock &quot;historic woods&quot;"/>
        <s v="MSS East- Area 2 - Located in N - Live oaks on far north property border"/>
        <s v="MSS East- Area 3 - Located in NE - Palm and Live Oak Hammock along Al Tuttle Trail corner, very near edge of sanctuary"/>
        <s v="MSS East- Area 4 - Located in S - Mature scrub oak hammock, part of 2001 restoration compromise - sanctuary entrance focal point 1"/>
        <s v="MSS East- Area 5 - Located in SW - Pond and wet area, woodpeckers frequently observed in tree surrounding pond - sanctuary focal point 2"/>
        <s v="MSS East- Area 6 - Located in W - Basin marsh tree clusters (3) along east of Country Cove development"/>
        <s v="MSS West- Area 1 - Located in SE - Mature scrub oak overstory with Briar Creek Blvd. ROW crossing area center - very close to tall tree border of Stillwater Preserve development"/>
        <s v="MSS West- Area 2 - Located in E - Habitat transition zone, very close to tall tree oak hammock of Turkey Creek channel D - very near sanctuary property border"/>
        <s v="MSS West- Area 3 - Located in NW - Habitat transition zone, very near  property border, located at deep concave corner of sanctuary - forms potential &quot;tree shadow&quot; condition subjecting scrub-jays to greater threat of predation."/>
        <s v="MSS West- Area 4 - Located in N - Mature oaks at border corner of Brook Hollow development - point of numerous trail connections"/>
        <s v="MSS West- Area 5 - Located in NE - Opportunity area for trail relocation to deeper woods along Turkey Creek channel D  along transition to oak hammock"/>
        <s v="MSS West- Area 3 - Located in NW - Habitat transition zone, very near  property border, located at deep concave corner of sanctuary - forms potential &quot;tre shadow&quot; condition subjecting scrub-jays to greater threat of predation." u="1"/>
      </sharedItems>
    </cacheField>
    <cacheField name="Part" numFmtId="0">
      <sharedItems containsBlank="1"/>
    </cacheField>
    <cacheField name="Part_Trees" numFmtId="0">
      <sharedItems containsString="0" containsBlank="1" containsNumber="1" containsInteger="1" minValue="0" maxValue="165"/>
    </cacheField>
    <cacheField name="Part_Width" numFmtId="0">
      <sharedItems containsString="0" containsBlank="1" containsNumber="1" containsInteger="1" minValue="15" maxValue="310"/>
    </cacheField>
    <cacheField name="Part_Length" numFmtId="0">
      <sharedItems containsString="0" containsBlank="1" containsNumber="1" containsInteger="1" minValue="50" maxValue="1080"/>
    </cacheField>
    <cacheField name="Sq_Ft" numFmtId="0">
      <sharedItems containsSemiMixedTypes="0" containsString="0" containsNumber="1" containsInteger="1" minValue="0" maxValue="235440"/>
    </cacheField>
    <cacheField name="Part_Acres" numFmtId="0">
      <sharedItems containsString="0" containsBlank="1" containsNumber="1" minValue="0" maxValue="5.4050000000000002"/>
    </cacheField>
    <cacheField name="Part % MSS Acres_All" numFmtId="0">
      <sharedItems containsBlank="1" containsMixedTypes="1" containsNumber="1" minValue="1.0051993067590988E-4" maxValue="9.3674176776429811E-3"/>
    </cacheField>
    <cacheField name="Part % MSS Acres_East" numFmtId="0">
      <sharedItems containsBlank="1" containsMixedTypes="1" containsNumber="1" minValue="5.1563668239358552E-4" maxValue="1.3935081341686648E-2"/>
    </cacheField>
    <cacheField name="Part % MSS Acres_West" numFmtId="0">
      <sharedItems containsBlank="1" containsMixedTypes="1" containsNumber="1" minValue="3.4283012176380186E-4" maxValue="8.1451708239744635E-3"/>
    </cacheField>
    <cacheField name="Last Rec of_x000a_Area Parts" numFmtId="0">
      <sharedItems containsBlank="1" count="3">
        <m/>
        <s v=""/>
        <s v="Y"/>
      </sharedItems>
    </cacheField>
    <cacheField name="Area_Parts_Running_Tree_Subtotal" numFmtId="0">
      <sharedItems containsSemiMixedTypes="0" containsString="0" containsNumber="1" containsInteger="1" minValue="0" maxValue="165"/>
    </cacheField>
    <cacheField name="Area_Parts_Running_Acre_Subtotal" numFmtId="0">
      <sharedItems containsSemiMixedTypes="0" containsString="0" containsNumber="1" minValue="0" maxValue="5.4050000000000002"/>
    </cacheField>
    <cacheField name="Area_Tree_Total" numFmtId="0">
      <sharedItems containsBlank="1" containsMixedTypes="1" containsNumber="1" containsInteger="1" minValue="0" maxValue="165" count="10">
        <m/>
        <s v=""/>
        <n v="30"/>
        <n v="12"/>
        <n v="50"/>
        <n v="165"/>
        <n v="60"/>
        <n v="40"/>
        <n v="10"/>
        <n v="0"/>
      </sharedItems>
    </cacheField>
    <cacheField name="Area_Acre_Total" numFmtId="0">
      <sharedItems containsBlank="1" containsMixedTypes="1" containsNumber="1" minValue="0" maxValue="5.4050000000000002"/>
    </cacheField>
    <cacheField name="Area % MSS Acres_All" numFmtId="0">
      <sharedItems containsBlank="1" containsMixedTypes="1" containsNumber="1" minValue="0" maxValue="9.3674176776429811E-3"/>
    </cacheField>
    <cacheField name="Area % MSS Acres_East" numFmtId="0">
      <sharedItems containsBlank="1" containsMixedTypes="1" containsNumber="1" minValue="5.1563668239358552E-4" maxValue="1.3935081341686648E-2"/>
    </cacheField>
    <cacheField name="MSS Side" numFmtId="0">
      <sharedItems containsBlank="1" count="3">
        <m/>
        <s v="MSS East"/>
        <s v="MSS West"/>
      </sharedItems>
    </cacheField>
    <cacheField name="Area % MSS Acres_West" numFmtId="0">
      <sharedItems containsBlank="1" containsMixedTypes="1" containsNumber="1" minValue="0" maxValue="9.8002127911100603E-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9">
  <r>
    <x v="0"/>
    <m/>
    <n v="0"/>
    <m/>
    <m/>
    <n v="0"/>
    <m/>
    <m/>
    <m/>
    <m/>
    <x v="0"/>
    <n v="0"/>
    <n v="0"/>
    <x v="0"/>
    <m/>
    <m/>
    <m/>
    <x v="0"/>
    <m/>
  </r>
  <r>
    <x v="1"/>
    <s v="A"/>
    <n v="30"/>
    <n v="150"/>
    <n v="150"/>
    <n v="22500"/>
    <n v="0.51700000000000002"/>
    <n v="8.9601386481802424E-4"/>
    <n v="1.3329208239874185E-3"/>
    <s v=""/>
    <x v="1"/>
    <n v="30"/>
    <n v="0.51700000000000002"/>
    <x v="1"/>
    <s v=""/>
    <s v=""/>
    <s v=""/>
    <x v="1"/>
    <s v=""/>
  </r>
  <r>
    <x v="1"/>
    <s v="B"/>
    <m/>
    <m/>
    <m/>
    <n v="0"/>
    <n v="0"/>
    <s v=""/>
    <s v=""/>
    <s v=""/>
    <x v="1"/>
    <n v="30"/>
    <n v="0.51700000000000002"/>
    <x v="1"/>
    <s v=""/>
    <s v=""/>
    <s v=""/>
    <x v="1"/>
    <s v=""/>
  </r>
  <r>
    <x v="1"/>
    <s v="C"/>
    <m/>
    <m/>
    <m/>
    <n v="0"/>
    <n v="0"/>
    <s v=""/>
    <s v=""/>
    <s v=""/>
    <x v="1"/>
    <n v="30"/>
    <n v="0.51700000000000002"/>
    <x v="1"/>
    <s v=""/>
    <s v=""/>
    <s v=""/>
    <x v="1"/>
    <s v=""/>
  </r>
  <r>
    <x v="1"/>
    <s v="D"/>
    <m/>
    <m/>
    <m/>
    <n v="0"/>
    <n v="0"/>
    <s v=""/>
    <s v=""/>
    <s v=""/>
    <x v="1"/>
    <n v="30"/>
    <n v="0.51700000000000002"/>
    <x v="1"/>
    <s v=""/>
    <s v=""/>
    <s v=""/>
    <x v="1"/>
    <s v=""/>
  </r>
  <r>
    <x v="1"/>
    <s v="E"/>
    <m/>
    <m/>
    <m/>
    <n v="0"/>
    <n v="0"/>
    <s v=""/>
    <s v=""/>
    <s v=""/>
    <x v="1"/>
    <n v="30"/>
    <n v="0.51700000000000002"/>
    <x v="1"/>
    <s v=""/>
    <s v=""/>
    <s v=""/>
    <x v="1"/>
    <s v=""/>
  </r>
  <r>
    <x v="1"/>
    <s v="F"/>
    <m/>
    <m/>
    <m/>
    <n v="0"/>
    <n v="0"/>
    <s v=""/>
    <s v=""/>
    <s v=""/>
    <x v="1"/>
    <n v="30"/>
    <n v="0.51700000000000002"/>
    <x v="1"/>
    <s v=""/>
    <s v=""/>
    <s v=""/>
    <x v="1"/>
    <s v=""/>
  </r>
  <r>
    <x v="1"/>
    <s v="G"/>
    <m/>
    <m/>
    <m/>
    <n v="0"/>
    <n v="0"/>
    <s v=""/>
    <s v=""/>
    <s v=""/>
    <x v="1"/>
    <n v="30"/>
    <n v="0.51700000000000002"/>
    <x v="1"/>
    <s v=""/>
    <s v=""/>
    <s v=""/>
    <x v="1"/>
    <s v=""/>
  </r>
  <r>
    <x v="1"/>
    <s v="H"/>
    <m/>
    <m/>
    <m/>
    <n v="0"/>
    <n v="0"/>
    <s v=""/>
    <s v=""/>
    <s v=""/>
    <x v="2"/>
    <n v="30"/>
    <n v="0.51700000000000002"/>
    <x v="2"/>
    <n v="0.51700000000000002"/>
    <n v="8.9601386481802424E-4"/>
    <n v="1.3329208239874185E-3"/>
    <x v="1"/>
    <s v=""/>
  </r>
  <r>
    <x v="2"/>
    <s v="A"/>
    <n v="12"/>
    <n v="15"/>
    <n v="580"/>
    <n v="8700"/>
    <n v="0.2"/>
    <n v="3.466204506065858E-4"/>
    <n v="5.1563668239358552E-4"/>
    <s v=""/>
    <x v="1"/>
    <n v="12"/>
    <n v="0.2"/>
    <x v="1"/>
    <s v=""/>
    <s v=""/>
    <s v=""/>
    <x v="1"/>
    <s v=""/>
  </r>
  <r>
    <x v="2"/>
    <s v="B"/>
    <m/>
    <m/>
    <m/>
    <n v="0"/>
    <n v="0"/>
    <s v=""/>
    <s v=""/>
    <s v=""/>
    <x v="1"/>
    <n v="12"/>
    <n v="0.2"/>
    <x v="1"/>
    <s v=""/>
    <s v=""/>
    <s v=""/>
    <x v="1"/>
    <s v=""/>
  </r>
  <r>
    <x v="2"/>
    <s v="C"/>
    <m/>
    <m/>
    <m/>
    <n v="0"/>
    <n v="0"/>
    <s v=""/>
    <s v=""/>
    <s v=""/>
    <x v="1"/>
    <n v="12"/>
    <n v="0.2"/>
    <x v="1"/>
    <s v=""/>
    <s v=""/>
    <s v=""/>
    <x v="1"/>
    <s v=""/>
  </r>
  <r>
    <x v="2"/>
    <s v="D"/>
    <m/>
    <m/>
    <m/>
    <n v="0"/>
    <n v="0"/>
    <s v=""/>
    <s v=""/>
    <s v=""/>
    <x v="1"/>
    <n v="12"/>
    <n v="0.2"/>
    <x v="1"/>
    <s v=""/>
    <s v=""/>
    <s v=""/>
    <x v="1"/>
    <s v=""/>
  </r>
  <r>
    <x v="2"/>
    <s v="E"/>
    <m/>
    <m/>
    <m/>
    <n v="0"/>
    <n v="0"/>
    <s v=""/>
    <s v=""/>
    <s v=""/>
    <x v="1"/>
    <n v="12"/>
    <n v="0.2"/>
    <x v="1"/>
    <s v=""/>
    <s v=""/>
    <s v=""/>
    <x v="1"/>
    <s v=""/>
  </r>
  <r>
    <x v="2"/>
    <s v="F"/>
    <m/>
    <m/>
    <m/>
    <n v="0"/>
    <n v="0"/>
    <s v=""/>
    <s v=""/>
    <s v=""/>
    <x v="1"/>
    <n v="12"/>
    <n v="0.2"/>
    <x v="1"/>
    <s v=""/>
    <s v=""/>
    <s v=""/>
    <x v="1"/>
    <s v=""/>
  </r>
  <r>
    <x v="2"/>
    <s v="G"/>
    <m/>
    <m/>
    <m/>
    <n v="0"/>
    <n v="0"/>
    <s v=""/>
    <s v=""/>
    <s v=""/>
    <x v="1"/>
    <n v="12"/>
    <n v="0.2"/>
    <x v="1"/>
    <s v=""/>
    <s v=""/>
    <s v=""/>
    <x v="1"/>
    <s v=""/>
  </r>
  <r>
    <x v="2"/>
    <s v="H"/>
    <m/>
    <m/>
    <m/>
    <n v="0"/>
    <n v="0"/>
    <s v=""/>
    <s v=""/>
    <s v=""/>
    <x v="2"/>
    <n v="12"/>
    <n v="0.2"/>
    <x v="3"/>
    <n v="0.2"/>
    <n v="3.466204506065858E-4"/>
    <n v="5.1563668239358552E-4"/>
    <x v="1"/>
    <s v=""/>
  </r>
  <r>
    <x v="3"/>
    <s v="A"/>
    <n v="20"/>
    <n v="150"/>
    <n v="180"/>
    <n v="27000"/>
    <n v="0.62"/>
    <n v="1.0745233968804159E-3"/>
    <n v="1.5984737154201149E-3"/>
    <s v=""/>
    <x v="1"/>
    <n v="20"/>
    <n v="0.62"/>
    <x v="1"/>
    <s v=""/>
    <s v=""/>
    <s v=""/>
    <x v="1"/>
    <s v=""/>
  </r>
  <r>
    <x v="3"/>
    <s v="B"/>
    <n v="30"/>
    <n v="310"/>
    <n v="85"/>
    <n v="26350"/>
    <n v="0.60499999999999998"/>
    <n v="1.048526863084922E-3"/>
    <n v="1.5598009642405961E-3"/>
    <s v=""/>
    <x v="1"/>
    <n v="50"/>
    <n v="1.2250000000000001"/>
    <x v="1"/>
    <s v=""/>
    <s v=""/>
    <s v=""/>
    <x v="1"/>
    <s v=""/>
  </r>
  <r>
    <x v="3"/>
    <s v="C"/>
    <m/>
    <m/>
    <m/>
    <n v="0"/>
    <n v="0"/>
    <s v=""/>
    <s v=""/>
    <s v=""/>
    <x v="1"/>
    <n v="50"/>
    <n v="1.2250000000000001"/>
    <x v="1"/>
    <s v=""/>
    <s v=""/>
    <s v=""/>
    <x v="1"/>
    <s v=""/>
  </r>
  <r>
    <x v="3"/>
    <s v="D"/>
    <m/>
    <m/>
    <m/>
    <n v="0"/>
    <n v="0"/>
    <s v=""/>
    <s v=""/>
    <s v=""/>
    <x v="1"/>
    <n v="50"/>
    <n v="1.2250000000000001"/>
    <x v="1"/>
    <s v=""/>
    <s v=""/>
    <s v=""/>
    <x v="1"/>
    <s v=""/>
  </r>
  <r>
    <x v="3"/>
    <s v="E"/>
    <m/>
    <m/>
    <m/>
    <n v="0"/>
    <n v="0"/>
    <s v=""/>
    <s v=""/>
    <s v=""/>
    <x v="1"/>
    <n v="50"/>
    <n v="1.2250000000000001"/>
    <x v="1"/>
    <s v=""/>
    <s v=""/>
    <s v=""/>
    <x v="1"/>
    <s v=""/>
  </r>
  <r>
    <x v="3"/>
    <s v="F"/>
    <m/>
    <m/>
    <m/>
    <n v="0"/>
    <n v="0"/>
    <s v=""/>
    <s v=""/>
    <s v=""/>
    <x v="1"/>
    <n v="50"/>
    <n v="1.2250000000000001"/>
    <x v="1"/>
    <s v=""/>
    <s v=""/>
    <s v=""/>
    <x v="1"/>
    <s v=""/>
  </r>
  <r>
    <x v="3"/>
    <s v="G"/>
    <m/>
    <m/>
    <m/>
    <n v="0"/>
    <n v="0"/>
    <s v=""/>
    <s v=""/>
    <s v=""/>
    <x v="1"/>
    <n v="50"/>
    <n v="1.2250000000000001"/>
    <x v="1"/>
    <s v=""/>
    <s v=""/>
    <s v=""/>
    <x v="1"/>
    <s v=""/>
  </r>
  <r>
    <x v="3"/>
    <s v="H"/>
    <m/>
    <m/>
    <m/>
    <n v="0"/>
    <n v="0"/>
    <s v=""/>
    <s v=""/>
    <s v=""/>
    <x v="2"/>
    <n v="50"/>
    <n v="1.2250000000000001"/>
    <x v="4"/>
    <n v="1.2250000000000001"/>
    <n v="2.1230502599653379E-3"/>
    <n v="3.1582746796607114E-3"/>
    <x v="1"/>
    <s v=""/>
  </r>
  <r>
    <x v="4"/>
    <s v="A"/>
    <n v="30"/>
    <n v="300"/>
    <n v="350"/>
    <n v="105000"/>
    <n v="2.411"/>
    <n v="4.1785095320623919E-3"/>
    <n v="6.2160002062546732E-3"/>
    <s v=""/>
    <x v="1"/>
    <n v="30"/>
    <n v="2.411"/>
    <x v="1"/>
    <s v=""/>
    <s v=""/>
    <s v=""/>
    <x v="1"/>
    <s v=""/>
  </r>
  <r>
    <x v="4"/>
    <s v="B"/>
    <m/>
    <m/>
    <m/>
    <n v="0"/>
    <n v="0"/>
    <s v=""/>
    <s v=""/>
    <s v=""/>
    <x v="1"/>
    <n v="30"/>
    <n v="2.411"/>
    <x v="1"/>
    <s v=""/>
    <s v=""/>
    <s v=""/>
    <x v="1"/>
    <s v=""/>
  </r>
  <r>
    <x v="4"/>
    <s v="C"/>
    <m/>
    <m/>
    <m/>
    <n v="0"/>
    <n v="0"/>
    <s v=""/>
    <s v=""/>
    <s v=""/>
    <x v="1"/>
    <n v="30"/>
    <n v="2.411"/>
    <x v="1"/>
    <s v=""/>
    <s v=""/>
    <s v=""/>
    <x v="1"/>
    <s v=""/>
  </r>
  <r>
    <x v="4"/>
    <s v="D"/>
    <m/>
    <m/>
    <m/>
    <n v="0"/>
    <n v="0"/>
    <s v=""/>
    <s v=""/>
    <s v=""/>
    <x v="1"/>
    <n v="30"/>
    <n v="2.411"/>
    <x v="1"/>
    <s v=""/>
    <s v=""/>
    <s v=""/>
    <x v="1"/>
    <s v=""/>
  </r>
  <r>
    <x v="4"/>
    <s v="E"/>
    <m/>
    <m/>
    <m/>
    <n v="0"/>
    <n v="0"/>
    <s v=""/>
    <s v=""/>
    <s v=""/>
    <x v="1"/>
    <n v="30"/>
    <n v="2.411"/>
    <x v="1"/>
    <s v=""/>
    <s v=""/>
    <s v=""/>
    <x v="1"/>
    <s v=""/>
  </r>
  <r>
    <x v="4"/>
    <s v="F"/>
    <m/>
    <m/>
    <m/>
    <n v="0"/>
    <n v="0"/>
    <s v=""/>
    <s v=""/>
    <s v=""/>
    <x v="1"/>
    <n v="30"/>
    <n v="2.411"/>
    <x v="1"/>
    <s v=""/>
    <s v=""/>
    <s v=""/>
    <x v="1"/>
    <s v=""/>
  </r>
  <r>
    <x v="4"/>
    <s v="G"/>
    <m/>
    <m/>
    <m/>
    <n v="0"/>
    <n v="0"/>
    <s v=""/>
    <s v=""/>
    <s v=""/>
    <x v="1"/>
    <n v="30"/>
    <n v="2.411"/>
    <x v="1"/>
    <s v=""/>
    <s v=""/>
    <s v=""/>
    <x v="1"/>
    <s v=""/>
  </r>
  <r>
    <x v="4"/>
    <s v="H"/>
    <m/>
    <m/>
    <m/>
    <n v="0"/>
    <n v="0"/>
    <s v=""/>
    <s v=""/>
    <s v=""/>
    <x v="2"/>
    <n v="30"/>
    <n v="2.411"/>
    <x v="2"/>
    <n v="2.411"/>
    <n v="4.1785095320623919E-3"/>
    <n v="6.2160002062546732E-3"/>
    <x v="1"/>
    <s v=""/>
  </r>
  <r>
    <x v="5"/>
    <s v="A"/>
    <n v="165"/>
    <n v="200"/>
    <n v="900"/>
    <n v="180000"/>
    <n v="4.133"/>
    <n v="7.1629116117850949E-3"/>
    <n v="1.0655632041663443E-2"/>
    <s v=""/>
    <x v="1"/>
    <n v="165"/>
    <n v="4.133"/>
    <x v="1"/>
    <s v=""/>
    <s v=""/>
    <s v=""/>
    <x v="1"/>
    <s v=""/>
  </r>
  <r>
    <x v="5"/>
    <s v="B"/>
    <m/>
    <m/>
    <m/>
    <n v="0"/>
    <n v="0"/>
    <s v=""/>
    <s v=""/>
    <s v=""/>
    <x v="1"/>
    <n v="165"/>
    <n v="4.133"/>
    <x v="1"/>
    <s v=""/>
    <s v=""/>
    <s v=""/>
    <x v="1"/>
    <s v=""/>
  </r>
  <r>
    <x v="5"/>
    <s v="C"/>
    <m/>
    <m/>
    <m/>
    <n v="0"/>
    <n v="0"/>
    <s v=""/>
    <s v=""/>
    <s v=""/>
    <x v="1"/>
    <n v="165"/>
    <n v="4.133"/>
    <x v="1"/>
    <s v=""/>
    <s v=""/>
    <s v=""/>
    <x v="1"/>
    <s v=""/>
  </r>
  <r>
    <x v="5"/>
    <s v="D"/>
    <m/>
    <m/>
    <m/>
    <n v="0"/>
    <n v="0"/>
    <s v=""/>
    <s v=""/>
    <s v=""/>
    <x v="1"/>
    <n v="165"/>
    <n v="4.133"/>
    <x v="1"/>
    <s v=""/>
    <s v=""/>
    <s v=""/>
    <x v="1"/>
    <s v=""/>
  </r>
  <r>
    <x v="5"/>
    <s v="E"/>
    <m/>
    <m/>
    <m/>
    <n v="0"/>
    <n v="0"/>
    <s v=""/>
    <s v=""/>
    <s v=""/>
    <x v="1"/>
    <n v="165"/>
    <n v="4.133"/>
    <x v="1"/>
    <s v=""/>
    <s v=""/>
    <s v=""/>
    <x v="1"/>
    <s v=""/>
  </r>
  <r>
    <x v="5"/>
    <s v="F"/>
    <m/>
    <m/>
    <m/>
    <n v="0"/>
    <n v="0"/>
    <s v=""/>
    <s v=""/>
    <s v=""/>
    <x v="1"/>
    <n v="165"/>
    <n v="4.133"/>
    <x v="1"/>
    <s v=""/>
    <s v=""/>
    <s v=""/>
    <x v="1"/>
    <s v=""/>
  </r>
  <r>
    <x v="5"/>
    <s v="G"/>
    <m/>
    <m/>
    <m/>
    <n v="0"/>
    <n v="0"/>
    <s v=""/>
    <s v=""/>
    <s v=""/>
    <x v="1"/>
    <n v="165"/>
    <n v="4.133"/>
    <x v="1"/>
    <s v=""/>
    <s v=""/>
    <s v=""/>
    <x v="1"/>
    <s v=""/>
  </r>
  <r>
    <x v="5"/>
    <s v="H"/>
    <m/>
    <m/>
    <m/>
    <n v="0"/>
    <n v="0"/>
    <s v=""/>
    <s v=""/>
    <s v=""/>
    <x v="2"/>
    <n v="165"/>
    <n v="4.133"/>
    <x v="5"/>
    <n v="4.133"/>
    <n v="7.1629116117850949E-3"/>
    <n v="1.0655632041663443E-2"/>
    <x v="1"/>
    <s v=""/>
  </r>
  <r>
    <x v="6"/>
    <s v="A"/>
    <n v="60"/>
    <n v="218"/>
    <n v="1080"/>
    <n v="235440"/>
    <n v="5.4050000000000002"/>
    <n v="9.3674176776429811E-3"/>
    <n v="1.3935081341686648E-2"/>
    <s v=""/>
    <x v="1"/>
    <n v="60"/>
    <n v="5.4050000000000002"/>
    <x v="1"/>
    <s v=""/>
    <s v=""/>
    <s v=""/>
    <x v="1"/>
    <s v=""/>
  </r>
  <r>
    <x v="6"/>
    <s v="B"/>
    <m/>
    <m/>
    <m/>
    <n v="0"/>
    <n v="0"/>
    <s v=""/>
    <s v=""/>
    <s v=""/>
    <x v="1"/>
    <n v="60"/>
    <n v="5.4050000000000002"/>
    <x v="1"/>
    <s v=""/>
    <s v=""/>
    <s v=""/>
    <x v="1"/>
    <s v=""/>
  </r>
  <r>
    <x v="6"/>
    <s v="C"/>
    <m/>
    <m/>
    <m/>
    <n v="0"/>
    <n v="0"/>
    <s v=""/>
    <s v=""/>
    <s v=""/>
    <x v="1"/>
    <n v="60"/>
    <n v="5.4050000000000002"/>
    <x v="1"/>
    <s v=""/>
    <s v=""/>
    <s v=""/>
    <x v="1"/>
    <s v=""/>
  </r>
  <r>
    <x v="6"/>
    <s v="D"/>
    <m/>
    <m/>
    <m/>
    <n v="0"/>
    <n v="0"/>
    <s v=""/>
    <s v=""/>
    <s v=""/>
    <x v="1"/>
    <n v="60"/>
    <n v="5.4050000000000002"/>
    <x v="1"/>
    <s v=""/>
    <s v=""/>
    <s v=""/>
    <x v="1"/>
    <s v=""/>
  </r>
  <r>
    <x v="6"/>
    <s v="E"/>
    <m/>
    <m/>
    <m/>
    <n v="0"/>
    <n v="0"/>
    <s v=""/>
    <s v=""/>
    <s v=""/>
    <x v="1"/>
    <n v="60"/>
    <n v="5.4050000000000002"/>
    <x v="1"/>
    <s v=""/>
    <s v=""/>
    <s v=""/>
    <x v="1"/>
    <s v=""/>
  </r>
  <r>
    <x v="6"/>
    <s v="F"/>
    <m/>
    <m/>
    <m/>
    <n v="0"/>
    <n v="0"/>
    <s v=""/>
    <s v=""/>
    <s v=""/>
    <x v="1"/>
    <n v="60"/>
    <n v="5.4050000000000002"/>
    <x v="1"/>
    <s v=""/>
    <s v=""/>
    <s v=""/>
    <x v="1"/>
    <s v=""/>
  </r>
  <r>
    <x v="6"/>
    <s v="G"/>
    <m/>
    <m/>
    <m/>
    <n v="0"/>
    <n v="0"/>
    <s v=""/>
    <s v=""/>
    <s v=""/>
    <x v="1"/>
    <n v="60"/>
    <n v="5.4050000000000002"/>
    <x v="1"/>
    <s v=""/>
    <s v=""/>
    <s v=""/>
    <x v="1"/>
    <s v=""/>
  </r>
  <r>
    <x v="6"/>
    <s v="H"/>
    <m/>
    <m/>
    <m/>
    <n v="0"/>
    <n v="0"/>
    <s v=""/>
    <s v=""/>
    <s v=""/>
    <x v="2"/>
    <n v="60"/>
    <n v="5.4050000000000002"/>
    <x v="6"/>
    <n v="5.4050000000000002"/>
    <n v="9.3674176776429811E-3"/>
    <n v="1.3935081341686648E-2"/>
    <x v="1"/>
    <s v=""/>
  </r>
  <r>
    <x v="7"/>
    <s v="A"/>
    <n v="20"/>
    <n v="200"/>
    <n v="100"/>
    <n v="20000"/>
    <n v="0.46"/>
    <n v="7.9722703639514738E-4"/>
    <s v=""/>
    <n v="2.7189975174370493E-3"/>
    <x v="1"/>
    <n v="20"/>
    <n v="0.46"/>
    <x v="1"/>
    <s v=""/>
    <s v=""/>
    <s v=""/>
    <x v="2"/>
    <s v=""/>
  </r>
  <r>
    <x v="7"/>
    <s v="B"/>
    <n v="40"/>
    <n v="160"/>
    <n v="326"/>
    <n v="52160"/>
    <n v="1.198"/>
    <n v="2.0762564991334488E-3"/>
    <s v=""/>
    <n v="7.0812152736730105E-3"/>
    <x v="1"/>
    <n v="60"/>
    <n v="1.6579999999999999"/>
    <x v="1"/>
    <s v=""/>
    <s v=""/>
    <s v=""/>
    <x v="2"/>
    <s v=""/>
  </r>
  <r>
    <x v="7"/>
    <s v="C"/>
    <m/>
    <m/>
    <m/>
    <n v="0"/>
    <n v="0"/>
    <s v=""/>
    <s v=""/>
    <s v=""/>
    <x v="1"/>
    <n v="60"/>
    <n v="1.6579999999999999"/>
    <x v="1"/>
    <s v=""/>
    <s v=""/>
    <s v=""/>
    <x v="2"/>
    <s v=""/>
  </r>
  <r>
    <x v="7"/>
    <s v="D"/>
    <m/>
    <m/>
    <m/>
    <n v="0"/>
    <n v="0"/>
    <s v=""/>
    <s v=""/>
    <s v=""/>
    <x v="1"/>
    <n v="60"/>
    <n v="1.6579999999999999"/>
    <x v="1"/>
    <s v=""/>
    <s v=""/>
    <s v=""/>
    <x v="2"/>
    <s v=""/>
  </r>
  <r>
    <x v="7"/>
    <s v="E"/>
    <m/>
    <m/>
    <m/>
    <n v="0"/>
    <n v="0"/>
    <s v=""/>
    <s v=""/>
    <s v=""/>
    <x v="1"/>
    <n v="60"/>
    <n v="1.6579999999999999"/>
    <x v="1"/>
    <s v=""/>
    <s v=""/>
    <s v=""/>
    <x v="2"/>
    <s v=""/>
  </r>
  <r>
    <x v="7"/>
    <s v="F"/>
    <m/>
    <m/>
    <m/>
    <n v="0"/>
    <n v="0"/>
    <s v=""/>
    <s v=""/>
    <s v=""/>
    <x v="1"/>
    <n v="60"/>
    <n v="1.6579999999999999"/>
    <x v="1"/>
    <s v=""/>
    <s v=""/>
    <s v=""/>
    <x v="2"/>
    <s v=""/>
  </r>
  <r>
    <x v="7"/>
    <s v="G"/>
    <m/>
    <m/>
    <m/>
    <n v="0"/>
    <n v="0"/>
    <s v=""/>
    <s v=""/>
    <s v=""/>
    <x v="1"/>
    <n v="60"/>
    <n v="1.6579999999999999"/>
    <x v="1"/>
    <s v=""/>
    <s v=""/>
    <s v=""/>
    <x v="2"/>
    <s v=""/>
  </r>
  <r>
    <x v="7"/>
    <s v="H"/>
    <m/>
    <m/>
    <m/>
    <n v="0"/>
    <n v="0"/>
    <s v=""/>
    <s v=""/>
    <s v=""/>
    <x v="2"/>
    <n v="60"/>
    <n v="1.6579999999999999"/>
    <x v="6"/>
    <n v="1.6579999999999999"/>
    <n v="2.8734835355285959E-3"/>
    <s v=""/>
    <x v="2"/>
    <n v="9.8002127911100603E-3"/>
  </r>
  <r>
    <x v="8"/>
    <s v="A"/>
    <n v="40"/>
    <n v="100"/>
    <n v="300"/>
    <n v="30000"/>
    <n v="0.68899999999999995"/>
    <n v="1.1941074523396879E-3"/>
    <s v=""/>
    <n v="4.0725854119872318E-3"/>
    <x v="1"/>
    <n v="40"/>
    <n v="0.68899999999999995"/>
    <x v="1"/>
    <s v=""/>
    <s v=""/>
    <s v=""/>
    <x v="2"/>
    <s v=""/>
  </r>
  <r>
    <x v="8"/>
    <s v="B"/>
    <m/>
    <m/>
    <m/>
    <n v="0"/>
    <n v="0"/>
    <s v=""/>
    <s v=""/>
    <s v=""/>
    <x v="1"/>
    <n v="40"/>
    <n v="0.68899999999999995"/>
    <x v="1"/>
    <s v=""/>
    <s v=""/>
    <s v=""/>
    <x v="2"/>
    <s v=""/>
  </r>
  <r>
    <x v="8"/>
    <s v="C"/>
    <m/>
    <m/>
    <m/>
    <n v="0"/>
    <n v="0"/>
    <s v=""/>
    <s v=""/>
    <s v=""/>
    <x v="1"/>
    <n v="40"/>
    <n v="0.68899999999999995"/>
    <x v="1"/>
    <s v=""/>
    <s v=""/>
    <s v=""/>
    <x v="2"/>
    <s v=""/>
  </r>
  <r>
    <x v="8"/>
    <s v="D"/>
    <m/>
    <m/>
    <m/>
    <n v="0"/>
    <n v="0"/>
    <s v=""/>
    <s v=""/>
    <s v=""/>
    <x v="1"/>
    <n v="40"/>
    <n v="0.68899999999999995"/>
    <x v="1"/>
    <s v=""/>
    <s v=""/>
    <s v=""/>
    <x v="2"/>
    <s v=""/>
  </r>
  <r>
    <x v="8"/>
    <s v="E"/>
    <m/>
    <m/>
    <m/>
    <n v="0"/>
    <n v="0"/>
    <s v=""/>
    <s v=""/>
    <s v=""/>
    <x v="1"/>
    <n v="40"/>
    <n v="0.68899999999999995"/>
    <x v="1"/>
    <s v=""/>
    <s v=""/>
    <s v=""/>
    <x v="2"/>
    <s v=""/>
  </r>
  <r>
    <x v="8"/>
    <s v="F"/>
    <m/>
    <m/>
    <m/>
    <n v="0"/>
    <n v="0"/>
    <s v=""/>
    <s v=""/>
    <s v=""/>
    <x v="1"/>
    <n v="40"/>
    <n v="0.68899999999999995"/>
    <x v="1"/>
    <s v=""/>
    <s v=""/>
    <s v=""/>
    <x v="2"/>
    <s v=""/>
  </r>
  <r>
    <x v="8"/>
    <s v="G"/>
    <m/>
    <m/>
    <m/>
    <n v="0"/>
    <n v="0"/>
    <s v=""/>
    <s v=""/>
    <s v=""/>
    <x v="1"/>
    <n v="40"/>
    <n v="0.68899999999999995"/>
    <x v="1"/>
    <s v=""/>
    <s v=""/>
    <s v=""/>
    <x v="2"/>
    <s v=""/>
  </r>
  <r>
    <x v="8"/>
    <s v="H"/>
    <m/>
    <m/>
    <m/>
    <n v="0"/>
    <n v="0"/>
    <s v=""/>
    <s v=""/>
    <s v=""/>
    <x v="2"/>
    <n v="40"/>
    <n v="0.68899999999999995"/>
    <x v="7"/>
    <n v="0.68899999999999995"/>
    <n v="1.1941074523396879E-3"/>
    <s v=""/>
    <x v="2"/>
    <n v="4.0725854119872318E-3"/>
  </r>
  <r>
    <x v="9"/>
    <s v="A"/>
    <n v="50"/>
    <n v="150"/>
    <n v="400"/>
    <n v="60000"/>
    <n v="1.3779999999999999"/>
    <n v="2.3882149046793757E-3"/>
    <s v=""/>
    <n v="8.1451708239744635E-3"/>
    <x v="1"/>
    <n v="50"/>
    <n v="1.3779999999999999"/>
    <x v="1"/>
    <s v=""/>
    <s v=""/>
    <s v=""/>
    <x v="2"/>
    <s v=""/>
  </r>
  <r>
    <x v="9"/>
    <s v="B"/>
    <m/>
    <m/>
    <m/>
    <n v="0"/>
    <n v="0"/>
    <s v=""/>
    <s v=""/>
    <s v=""/>
    <x v="1"/>
    <n v="50"/>
    <n v="1.3779999999999999"/>
    <x v="1"/>
    <s v=""/>
    <s v=""/>
    <s v=""/>
    <x v="2"/>
    <s v=""/>
  </r>
  <r>
    <x v="9"/>
    <s v="C"/>
    <m/>
    <m/>
    <m/>
    <n v="0"/>
    <n v="0"/>
    <s v=""/>
    <s v=""/>
    <s v=""/>
    <x v="1"/>
    <n v="50"/>
    <n v="1.3779999999999999"/>
    <x v="1"/>
    <s v=""/>
    <s v=""/>
    <s v=""/>
    <x v="2"/>
    <s v=""/>
  </r>
  <r>
    <x v="9"/>
    <s v="D"/>
    <m/>
    <m/>
    <m/>
    <n v="0"/>
    <n v="0"/>
    <s v=""/>
    <s v=""/>
    <s v=""/>
    <x v="1"/>
    <n v="50"/>
    <n v="1.3779999999999999"/>
    <x v="1"/>
    <s v=""/>
    <s v=""/>
    <s v=""/>
    <x v="2"/>
    <s v=""/>
  </r>
  <r>
    <x v="9"/>
    <s v="E"/>
    <m/>
    <m/>
    <m/>
    <n v="0"/>
    <n v="0"/>
    <s v=""/>
    <s v=""/>
    <s v=""/>
    <x v="1"/>
    <n v="50"/>
    <n v="1.3779999999999999"/>
    <x v="1"/>
    <s v=""/>
    <s v=""/>
    <s v=""/>
    <x v="2"/>
    <s v=""/>
  </r>
  <r>
    <x v="9"/>
    <s v="F"/>
    <m/>
    <m/>
    <m/>
    <n v="0"/>
    <n v="0"/>
    <s v=""/>
    <s v=""/>
    <s v=""/>
    <x v="1"/>
    <n v="50"/>
    <n v="1.3779999999999999"/>
    <x v="1"/>
    <s v=""/>
    <s v=""/>
    <s v=""/>
    <x v="2"/>
    <s v=""/>
  </r>
  <r>
    <x v="9"/>
    <s v="G"/>
    <m/>
    <m/>
    <m/>
    <n v="0"/>
    <n v="0"/>
    <s v=""/>
    <s v=""/>
    <s v=""/>
    <x v="1"/>
    <n v="50"/>
    <n v="1.3779999999999999"/>
    <x v="1"/>
    <s v=""/>
    <s v=""/>
    <s v=""/>
    <x v="2"/>
    <s v=""/>
  </r>
  <r>
    <x v="9"/>
    <s v="H"/>
    <m/>
    <m/>
    <m/>
    <n v="0"/>
    <n v="0"/>
    <s v=""/>
    <s v=""/>
    <s v=""/>
    <x v="2"/>
    <n v="50"/>
    <n v="1.3779999999999999"/>
    <x v="4"/>
    <n v="1.3779999999999999"/>
    <n v="2.3882149046793757E-3"/>
    <s v=""/>
    <x v="2"/>
    <n v="8.1451708239744635E-3"/>
  </r>
  <r>
    <x v="10"/>
    <s v="A"/>
    <n v="10"/>
    <n v="50"/>
    <n v="50"/>
    <n v="2500"/>
    <n v="5.8000000000000003E-2"/>
    <n v="1.0051993067590988E-4"/>
    <s v=""/>
    <n v="3.4283012176380186E-4"/>
    <x v="1"/>
    <n v="10"/>
    <n v="5.8000000000000003E-2"/>
    <x v="1"/>
    <s v=""/>
    <s v=""/>
    <s v=""/>
    <x v="2"/>
    <s v=""/>
  </r>
  <r>
    <x v="10"/>
    <s v="B"/>
    <m/>
    <m/>
    <m/>
    <n v="0"/>
    <n v="0"/>
    <s v=""/>
    <s v=""/>
    <s v=""/>
    <x v="1"/>
    <n v="10"/>
    <n v="5.8000000000000003E-2"/>
    <x v="1"/>
    <s v=""/>
    <s v=""/>
    <s v=""/>
    <x v="2"/>
    <s v=""/>
  </r>
  <r>
    <x v="10"/>
    <s v="C"/>
    <m/>
    <m/>
    <m/>
    <n v="0"/>
    <n v="0"/>
    <s v=""/>
    <s v=""/>
    <s v=""/>
    <x v="1"/>
    <n v="10"/>
    <n v="5.8000000000000003E-2"/>
    <x v="1"/>
    <s v=""/>
    <s v=""/>
    <s v=""/>
    <x v="2"/>
    <s v=""/>
  </r>
  <r>
    <x v="10"/>
    <s v="D"/>
    <m/>
    <m/>
    <m/>
    <n v="0"/>
    <n v="0"/>
    <s v=""/>
    <s v=""/>
    <s v=""/>
    <x v="1"/>
    <n v="10"/>
    <n v="5.8000000000000003E-2"/>
    <x v="1"/>
    <s v=""/>
    <s v=""/>
    <s v=""/>
    <x v="2"/>
    <s v=""/>
  </r>
  <r>
    <x v="10"/>
    <s v="E"/>
    <m/>
    <m/>
    <m/>
    <n v="0"/>
    <n v="0"/>
    <s v=""/>
    <s v=""/>
    <s v=""/>
    <x v="1"/>
    <n v="10"/>
    <n v="5.8000000000000003E-2"/>
    <x v="1"/>
    <s v=""/>
    <s v=""/>
    <s v=""/>
    <x v="2"/>
    <s v=""/>
  </r>
  <r>
    <x v="10"/>
    <s v="F"/>
    <m/>
    <m/>
    <m/>
    <n v="0"/>
    <n v="0"/>
    <s v=""/>
    <s v=""/>
    <s v=""/>
    <x v="1"/>
    <n v="10"/>
    <n v="5.8000000000000003E-2"/>
    <x v="1"/>
    <s v=""/>
    <s v=""/>
    <s v=""/>
    <x v="2"/>
    <s v=""/>
  </r>
  <r>
    <x v="10"/>
    <s v="G"/>
    <m/>
    <m/>
    <m/>
    <n v="0"/>
    <n v="0"/>
    <s v=""/>
    <s v=""/>
    <s v=""/>
    <x v="1"/>
    <n v="10"/>
    <n v="5.8000000000000003E-2"/>
    <x v="1"/>
    <s v=""/>
    <s v=""/>
    <s v=""/>
    <x v="2"/>
    <s v=""/>
  </r>
  <r>
    <x v="10"/>
    <s v="H"/>
    <m/>
    <m/>
    <m/>
    <n v="0"/>
    <n v="0"/>
    <s v=""/>
    <s v=""/>
    <s v=""/>
    <x v="2"/>
    <n v="10"/>
    <n v="5.8000000000000003E-2"/>
    <x v="8"/>
    <n v="5.8000000000000003E-2"/>
    <n v="1.0051993067590988E-4"/>
    <s v=""/>
    <x v="2"/>
    <n v="3.4283012176380186E-4"/>
  </r>
  <r>
    <x v="11"/>
    <s v="A"/>
    <m/>
    <m/>
    <m/>
    <n v="0"/>
    <n v="0"/>
    <s v=""/>
    <s v=""/>
    <s v=""/>
    <x v="1"/>
    <n v="0"/>
    <n v="0"/>
    <x v="1"/>
    <s v=""/>
    <s v=""/>
    <s v=""/>
    <x v="2"/>
    <s v=""/>
  </r>
  <r>
    <x v="11"/>
    <s v="B"/>
    <m/>
    <m/>
    <m/>
    <n v="0"/>
    <n v="0"/>
    <s v=""/>
    <s v=""/>
    <s v=""/>
    <x v="1"/>
    <n v="0"/>
    <n v="0"/>
    <x v="1"/>
    <s v=""/>
    <s v=""/>
    <s v=""/>
    <x v="2"/>
    <s v=""/>
  </r>
  <r>
    <x v="11"/>
    <s v="C"/>
    <m/>
    <m/>
    <m/>
    <n v="0"/>
    <n v="0"/>
    <s v=""/>
    <s v=""/>
    <s v=""/>
    <x v="1"/>
    <n v="0"/>
    <n v="0"/>
    <x v="1"/>
    <s v=""/>
    <s v=""/>
    <s v=""/>
    <x v="2"/>
    <s v=""/>
  </r>
  <r>
    <x v="11"/>
    <s v="D"/>
    <m/>
    <m/>
    <m/>
    <n v="0"/>
    <n v="0"/>
    <s v=""/>
    <s v=""/>
    <s v=""/>
    <x v="1"/>
    <n v="0"/>
    <n v="0"/>
    <x v="1"/>
    <s v=""/>
    <s v=""/>
    <s v=""/>
    <x v="2"/>
    <s v=""/>
  </r>
  <r>
    <x v="11"/>
    <s v="E"/>
    <m/>
    <m/>
    <m/>
    <n v="0"/>
    <n v="0"/>
    <s v=""/>
    <s v=""/>
    <s v=""/>
    <x v="1"/>
    <n v="0"/>
    <n v="0"/>
    <x v="1"/>
    <s v=""/>
    <s v=""/>
    <s v=""/>
    <x v="2"/>
    <s v=""/>
  </r>
  <r>
    <x v="11"/>
    <s v="F"/>
    <m/>
    <m/>
    <m/>
    <n v="0"/>
    <n v="0"/>
    <s v=""/>
    <s v=""/>
    <s v=""/>
    <x v="1"/>
    <n v="0"/>
    <n v="0"/>
    <x v="1"/>
    <s v=""/>
    <s v=""/>
    <s v=""/>
    <x v="2"/>
    <s v=""/>
  </r>
  <r>
    <x v="11"/>
    <s v="G"/>
    <m/>
    <m/>
    <m/>
    <n v="0"/>
    <n v="0"/>
    <s v=""/>
    <s v=""/>
    <s v=""/>
    <x v="1"/>
    <n v="0"/>
    <n v="0"/>
    <x v="1"/>
    <s v=""/>
    <s v=""/>
    <s v=""/>
    <x v="2"/>
    <s v=""/>
  </r>
  <r>
    <x v="11"/>
    <s v="H"/>
    <m/>
    <m/>
    <m/>
    <n v="0"/>
    <n v="0"/>
    <s v=""/>
    <s v=""/>
    <s v=""/>
    <x v="2"/>
    <n v="0"/>
    <n v="0"/>
    <x v="9"/>
    <n v="0"/>
    <n v="0"/>
    <s v=""/>
    <x v="2"/>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4FBDD43-01E1-45EA-AB94-098A865B0284}" name="PivotTable1" cacheId="6" applyNumberFormats="0" applyBorderFormats="0" applyFontFormats="0" applyPatternFormats="0" applyAlignmentFormats="0" applyWidthHeightFormats="1" dataCaption="Values" updatedVersion="8" minRefreshableVersion="3" itemPrintTitles="1" createdVersion="8" indent="0" compact="0" compactData="0" gridDropZones="1" multipleFieldFilters="0">
  <location ref="A3:E18" firstHeaderRow="1" firstDataRow="2" firstDataCol="3" rowPageCount="1" colPageCount="1"/>
  <pivotFields count="19">
    <pivotField axis="axisRow" compact="0" outline="0" showAll="0" defaultSubtotal="0">
      <items count="13">
        <item x="1"/>
        <item x="2"/>
        <item x="3"/>
        <item x="4"/>
        <item x="5"/>
        <item x="6"/>
        <item x="7"/>
        <item x="8"/>
        <item m="1" x="12"/>
        <item x="10"/>
        <item x="11"/>
        <item x="0"/>
        <item x="9"/>
      </items>
    </pivotField>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compact="0" outline="0" showAll="0"/>
    <pivotField axis="axisPage" compact="0" outline="0" showAll="0">
      <items count="4">
        <item x="1"/>
        <item x="2"/>
        <item x="0"/>
        <item t="default"/>
      </items>
    </pivotField>
    <pivotField compact="0" outline="0" showAll="0"/>
    <pivotField compact="0" outline="0" showAll="0"/>
    <pivotField axis="axisRow" dataField="1" compact="0" outline="0" showAll="0">
      <items count="11">
        <item x="9"/>
        <item x="3"/>
        <item x="2"/>
        <item x="7"/>
        <item x="4"/>
        <item x="6"/>
        <item x="1"/>
        <item x="0"/>
        <item x="5"/>
        <item x="8"/>
        <item t="default"/>
      </items>
    </pivotField>
    <pivotField dataField="1" compact="0" outline="0" showAll="0"/>
    <pivotField compact="0" outline="0" showAll="0"/>
    <pivotField compact="0" outline="0" showAll="0"/>
    <pivotField axis="axisRow" compact="0" outline="0" showAll="0">
      <items count="4">
        <item x="1"/>
        <item x="2"/>
        <item x="0"/>
        <item t="default"/>
      </items>
    </pivotField>
    <pivotField compact="0" outline="0" showAll="0"/>
  </pivotFields>
  <rowFields count="3">
    <field x="17"/>
    <field x="0"/>
    <field x="13"/>
  </rowFields>
  <rowItems count="14">
    <i>
      <x/>
      <x/>
      <x v="2"/>
    </i>
    <i r="1">
      <x v="1"/>
      <x v="1"/>
    </i>
    <i r="1">
      <x v="2"/>
      <x v="4"/>
    </i>
    <i r="1">
      <x v="3"/>
      <x v="2"/>
    </i>
    <i r="1">
      <x v="4"/>
      <x v="8"/>
    </i>
    <i r="1">
      <x v="5"/>
      <x v="5"/>
    </i>
    <i t="default">
      <x/>
    </i>
    <i>
      <x v="1"/>
      <x v="6"/>
      <x v="5"/>
    </i>
    <i r="1">
      <x v="7"/>
      <x v="3"/>
    </i>
    <i r="1">
      <x v="9"/>
      <x v="9"/>
    </i>
    <i r="1">
      <x v="10"/>
      <x/>
    </i>
    <i r="1">
      <x v="12"/>
      <x v="4"/>
    </i>
    <i t="default">
      <x v="1"/>
    </i>
    <i t="grand">
      <x/>
    </i>
  </rowItems>
  <colFields count="1">
    <field x="-2"/>
  </colFields>
  <colItems count="2">
    <i>
      <x/>
    </i>
    <i i="1">
      <x v="1"/>
    </i>
  </colItems>
  <pageFields count="1">
    <pageField fld="10" item="1" hier="-1"/>
  </pageFields>
  <dataFields count="2">
    <dataField name="Sum of Area_Tree_Total" fld="13" baseField="17" baseItem="0"/>
    <dataField name="Sum of Area_Acre_Total" fld="14" baseField="0" baseItem="7"/>
  </dataFields>
  <formats count="10">
    <format dxfId="19">
      <pivotArea dataOnly="0" labelOnly="1" outline="0" fieldPosition="0">
        <references count="1">
          <reference field="10" count="0"/>
        </references>
      </pivotArea>
    </format>
    <format dxfId="18">
      <pivotArea field="17" type="button" dataOnly="0" labelOnly="1" outline="0" axis="axisRow" fieldPosition="0"/>
    </format>
    <format dxfId="17">
      <pivotArea field="0" type="button" dataOnly="0" labelOnly="1" outline="0" axis="axisRow" fieldPosition="1"/>
    </format>
    <format dxfId="16">
      <pivotArea field="13" type="button" dataOnly="0" labelOnly="1" outline="0" axis="axisRow" fieldPosition="2"/>
    </format>
    <format dxfId="15">
      <pivotArea dataOnly="0" labelOnly="1" outline="0" fieldPosition="0">
        <references count="1">
          <reference field="4294967294" count="2">
            <x v="0"/>
            <x v="1"/>
          </reference>
        </references>
      </pivotArea>
    </format>
    <format dxfId="14">
      <pivotArea field="17" type="button" dataOnly="0" labelOnly="1" outline="0" axis="axisRow" fieldPosition="0"/>
    </format>
    <format dxfId="13">
      <pivotArea field="0" type="button" dataOnly="0" labelOnly="1" outline="0" axis="axisRow" fieldPosition="1"/>
    </format>
    <format dxfId="12">
      <pivotArea field="13" type="button" dataOnly="0" labelOnly="1" outline="0" axis="axisRow" fieldPosition="2"/>
    </format>
    <format dxfId="11">
      <pivotArea dataOnly="0" labelOnly="1" outline="0" fieldPosition="0">
        <references count="1">
          <reference field="4294967294" count="2">
            <x v="0"/>
            <x v="1"/>
          </reference>
        </references>
      </pivotArea>
    </format>
    <format dxfId="10">
      <pivotArea dataOnly="0" labelOnly="1" outline="0" fieldPosition="0">
        <references count="1">
          <reference field="10" count="1">
            <x v="1"/>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brevardfl.gov/EELProgram/Sanctuaries/MiccoScrubSanctuary"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https://www.bcpao.us/PropertySearch/" TargetMode="External"/><Relationship Id="rId13" Type="http://schemas.openxmlformats.org/officeDocument/2006/relationships/hyperlink" Target="https://www.bcpao.us/PropertySearch/" TargetMode="External"/><Relationship Id="rId3" Type="http://schemas.openxmlformats.org/officeDocument/2006/relationships/hyperlink" Target="https://www.bcpao.us/PropertySearch/" TargetMode="External"/><Relationship Id="rId7" Type="http://schemas.openxmlformats.org/officeDocument/2006/relationships/hyperlink" Target="https://www.bcpao.us/PropertySearch/" TargetMode="External"/><Relationship Id="rId12" Type="http://schemas.openxmlformats.org/officeDocument/2006/relationships/hyperlink" Target="https://www.bcpao.us/PropertySearch/" TargetMode="External"/><Relationship Id="rId2" Type="http://schemas.openxmlformats.org/officeDocument/2006/relationships/hyperlink" Target="https://www.bcpao.us/PropertySearch/" TargetMode="External"/><Relationship Id="rId1" Type="http://schemas.openxmlformats.org/officeDocument/2006/relationships/hyperlink" Target="https://www.bcpao.us/PropertySearch/" TargetMode="External"/><Relationship Id="rId6" Type="http://schemas.openxmlformats.org/officeDocument/2006/relationships/hyperlink" Target="https://www.bcpao.us/PropertySearch/" TargetMode="External"/><Relationship Id="rId11" Type="http://schemas.openxmlformats.org/officeDocument/2006/relationships/hyperlink" Target="https://www.bcpao.us/PropertySearch/" TargetMode="External"/><Relationship Id="rId5" Type="http://schemas.openxmlformats.org/officeDocument/2006/relationships/hyperlink" Target="https://www.bcpao.us/PropertySearch/" TargetMode="External"/><Relationship Id="rId10" Type="http://schemas.openxmlformats.org/officeDocument/2006/relationships/hyperlink" Target="https://www.bcpao.us/PropertySearch/" TargetMode="External"/><Relationship Id="rId4" Type="http://schemas.openxmlformats.org/officeDocument/2006/relationships/hyperlink" Target="https://www.bcpao.us/PropertySearch/" TargetMode="External"/><Relationship Id="rId9" Type="http://schemas.openxmlformats.org/officeDocument/2006/relationships/hyperlink" Target="https://www.bcpao.us/PropertySearch/" TargetMode="Externa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47B67-865C-4659-AC45-B493F60FCF53}">
  <dimension ref="A2:S96"/>
  <sheetViews>
    <sheetView tabSelected="1" workbookViewId="0">
      <pane xSplit="2" ySplit="8" topLeftCell="C9" activePane="bottomRight" state="frozen"/>
      <selection pane="topRight" activeCell="C1" sqref="C1"/>
      <selection pane="bottomLeft" activeCell="A5" sqref="A5"/>
      <selection pane="bottomRight"/>
    </sheetView>
  </sheetViews>
  <sheetFormatPr defaultRowHeight="14.5" x14ac:dyDescent="0.35"/>
  <cols>
    <col min="1" max="1" width="65.54296875" style="2" customWidth="1"/>
    <col min="2" max="2" width="7.26953125" style="10" customWidth="1"/>
    <col min="3" max="3" width="17" style="2" customWidth="1"/>
    <col min="4" max="5" width="20.54296875" style="2" bestFit="1" customWidth="1"/>
    <col min="6" max="6" width="14.6328125" style="29" customWidth="1"/>
    <col min="7" max="7" width="15.36328125" style="2" customWidth="1"/>
    <col min="8" max="11" width="15.6328125" style="10" customWidth="1"/>
    <col min="12" max="12" width="20.08984375" style="29" customWidth="1"/>
    <col min="13" max="13" width="19.90625" style="2" customWidth="1"/>
    <col min="14" max="15" width="10.90625" style="2" customWidth="1"/>
    <col min="16" max="19" width="15.6328125" style="2" customWidth="1"/>
    <col min="20" max="16384" width="8.7265625" style="2"/>
  </cols>
  <sheetData>
    <row r="2" spans="1:19" ht="22" x14ac:dyDescent="0.35">
      <c r="F2" s="34" t="s">
        <v>155</v>
      </c>
      <c r="H2" s="64">
        <f>SUM(H3:H5)</f>
        <v>2631</v>
      </c>
    </row>
    <row r="3" spans="1:19" ht="17" x14ac:dyDescent="0.35">
      <c r="F3" s="37" t="s">
        <v>87</v>
      </c>
      <c r="G3" s="35"/>
      <c r="H3" s="62">
        <v>1322</v>
      </c>
    </row>
    <row r="4" spans="1:19" ht="17" x14ac:dyDescent="0.35">
      <c r="F4" s="34" t="s">
        <v>88</v>
      </c>
      <c r="G4" s="36"/>
      <c r="H4" s="62">
        <v>732</v>
      </c>
    </row>
    <row r="5" spans="1:19" ht="58" x14ac:dyDescent="0.35">
      <c r="A5" s="15" t="s">
        <v>33</v>
      </c>
      <c r="B5" s="33"/>
      <c r="C5" s="14"/>
      <c r="D5" s="32" t="s">
        <v>86</v>
      </c>
      <c r="E5" s="14"/>
      <c r="F5" s="34" t="s">
        <v>89</v>
      </c>
      <c r="G5" s="36"/>
      <c r="H5" s="63">
        <v>577</v>
      </c>
      <c r="I5" s="23">
        <v>387.87</v>
      </c>
      <c r="J5" s="24">
        <v>169.18</v>
      </c>
      <c r="K5" s="22"/>
      <c r="L5" s="21"/>
      <c r="M5" s="20"/>
      <c r="N5" s="20"/>
      <c r="O5" s="20"/>
      <c r="P5" s="20"/>
      <c r="Q5" s="20"/>
      <c r="R5" s="20"/>
      <c r="S5" s="20"/>
    </row>
    <row r="6" spans="1:19" ht="144" x14ac:dyDescent="0.35">
      <c r="A6" s="3" t="s">
        <v>13</v>
      </c>
      <c r="B6" s="3" t="s">
        <v>67</v>
      </c>
      <c r="C6" s="3" t="s">
        <v>68</v>
      </c>
      <c r="D6" s="3" t="s">
        <v>69</v>
      </c>
      <c r="E6" s="3" t="s">
        <v>69</v>
      </c>
      <c r="F6" s="4" t="s">
        <v>70</v>
      </c>
      <c r="G6" s="1" t="s">
        <v>17</v>
      </c>
      <c r="H6" s="1" t="s">
        <v>19</v>
      </c>
      <c r="I6" s="1" t="s">
        <v>23</v>
      </c>
      <c r="J6" s="1" t="s">
        <v>23</v>
      </c>
      <c r="K6" s="1" t="s">
        <v>24</v>
      </c>
      <c r="L6" s="4" t="s">
        <v>16</v>
      </c>
      <c r="M6" s="1" t="s">
        <v>24</v>
      </c>
      <c r="N6" s="1" t="s">
        <v>24</v>
      </c>
      <c r="O6" s="1" t="s">
        <v>24</v>
      </c>
      <c r="P6" s="1" t="s">
        <v>34</v>
      </c>
      <c r="Q6" s="1" t="s">
        <v>34</v>
      </c>
      <c r="R6" s="1" t="s">
        <v>73</v>
      </c>
      <c r="S6" s="1" t="s">
        <v>34</v>
      </c>
    </row>
    <row r="7" spans="1:19" ht="28" x14ac:dyDescent="0.35">
      <c r="A7" s="5" t="s">
        <v>0</v>
      </c>
      <c r="B7" s="6" t="s">
        <v>1</v>
      </c>
      <c r="C7" s="6" t="s">
        <v>28</v>
      </c>
      <c r="D7" s="7" t="s">
        <v>10</v>
      </c>
      <c r="E7" s="7" t="s">
        <v>9</v>
      </c>
      <c r="F7" s="8" t="s">
        <v>15</v>
      </c>
      <c r="G7" s="9" t="s">
        <v>18</v>
      </c>
      <c r="H7" s="9" t="s">
        <v>20</v>
      </c>
      <c r="I7" s="9" t="s">
        <v>29</v>
      </c>
      <c r="J7" s="9" t="s">
        <v>30</v>
      </c>
      <c r="K7" s="9" t="s">
        <v>71</v>
      </c>
      <c r="L7" s="9" t="s">
        <v>27</v>
      </c>
      <c r="M7" s="9" t="s">
        <v>26</v>
      </c>
      <c r="N7" s="9" t="s">
        <v>78</v>
      </c>
      <c r="O7" s="9" t="s">
        <v>22</v>
      </c>
      <c r="P7" s="9" t="s">
        <v>25</v>
      </c>
      <c r="Q7" s="9" t="s">
        <v>31</v>
      </c>
      <c r="R7" s="9" t="s">
        <v>74</v>
      </c>
      <c r="S7" s="9" t="s">
        <v>32</v>
      </c>
    </row>
    <row r="8" spans="1:19" x14ac:dyDescent="0.35">
      <c r="A8" s="20"/>
      <c r="B8" s="20"/>
      <c r="C8" s="22">
        <v>0</v>
      </c>
      <c r="D8" s="20"/>
      <c r="E8" s="20"/>
      <c r="F8" s="22">
        <v>0</v>
      </c>
      <c r="G8" s="20"/>
      <c r="H8" s="20"/>
      <c r="I8" s="20"/>
      <c r="J8" s="20"/>
      <c r="K8" s="20"/>
      <c r="L8" s="22">
        <v>0</v>
      </c>
      <c r="M8" s="22">
        <v>0</v>
      </c>
      <c r="N8" s="20"/>
      <c r="O8" s="20"/>
      <c r="P8" s="20"/>
      <c r="Q8" s="20"/>
      <c r="R8" s="20"/>
      <c r="S8" s="20"/>
    </row>
    <row r="9" spans="1:19" x14ac:dyDescent="0.35">
      <c r="A9" s="18" t="s">
        <v>11</v>
      </c>
      <c r="B9" s="19" t="s">
        <v>12</v>
      </c>
      <c r="C9" s="11">
        <v>30</v>
      </c>
      <c r="D9" s="11">
        <v>150</v>
      </c>
      <c r="E9" s="11">
        <v>150</v>
      </c>
      <c r="F9" s="25">
        <f t="shared" ref="F9:F40" si="0">E9*D9</f>
        <v>22500</v>
      </c>
      <c r="G9" s="26">
        <f>ROUNDUP(F9/43560,3)</f>
        <v>0.51700000000000002</v>
      </c>
      <c r="H9" s="27">
        <f t="shared" ref="H9:H40" si="1">IF($G9&gt;0,$G9/H$5,"")</f>
        <v>8.9601386481802424E-4</v>
      </c>
      <c r="I9" s="27">
        <f t="shared" ref="I9:I40" si="2">IF(AND(MID(A9,5,4)="East",$G9&gt;0),$G9/I$5,"")</f>
        <v>1.3329208239874185E-3</v>
      </c>
      <c r="J9" s="27" t="str">
        <f t="shared" ref="J9:J40" si="3">IF(AND(MID(A9,5,4)="West",$G9&gt;0),$G9/J$5,"")</f>
        <v/>
      </c>
      <c r="K9" s="27" t="str">
        <f t="shared" ref="K9:K40" si="4">IF(AND(LEN(A9)&gt;0,A9&lt;&gt;A10),"Y","")</f>
        <v/>
      </c>
      <c r="L9" s="25">
        <f t="shared" ref="L9:L40" si="5">IF(K8="Y",C9,IF(K8&lt;&gt;"Y",L8+C9))</f>
        <v>30</v>
      </c>
      <c r="M9" s="28">
        <f>IF(K8="Y",G9,IF(K8&lt;&gt;"Y",M8+G9))</f>
        <v>0.51700000000000002</v>
      </c>
      <c r="N9" s="28" t="str">
        <f>IF(K9="Y",L9,"")</f>
        <v/>
      </c>
      <c r="O9" s="28" t="str">
        <f>IF(K9="Y",M9,"")</f>
        <v/>
      </c>
      <c r="P9" s="27" t="str">
        <f>IF($K9="Y",$M9/H$5,"")</f>
        <v/>
      </c>
      <c r="Q9" s="27" t="str">
        <f t="shared" ref="Q9:Q40" si="6">IF(AND(MID(A9,5,4)="East",$K9="Y"),$M9/I$5,"")</f>
        <v/>
      </c>
      <c r="R9" s="27" t="str">
        <f>IF(LEN(A9)&gt;0,LEFT(A9,8),"")</f>
        <v>MSS East</v>
      </c>
      <c r="S9" s="27" t="str">
        <f t="shared" ref="S9:S40" si="7">IF(AND(MID(A9,5,4)="West",$K9="Y"),$M9/J$5,"")</f>
        <v/>
      </c>
    </row>
    <row r="10" spans="1:19" x14ac:dyDescent="0.35">
      <c r="A10" s="18" t="s">
        <v>11</v>
      </c>
      <c r="B10" s="19" t="s">
        <v>14</v>
      </c>
      <c r="C10" s="11"/>
      <c r="D10" s="11"/>
      <c r="E10" s="11"/>
      <c r="F10" s="25">
        <f t="shared" si="0"/>
        <v>0</v>
      </c>
      <c r="G10" s="26">
        <f t="shared" ref="G10:G81" si="8">ROUNDUP(F10/43560,3)</f>
        <v>0</v>
      </c>
      <c r="H10" s="27" t="str">
        <f t="shared" si="1"/>
        <v/>
      </c>
      <c r="I10" s="27" t="str">
        <f t="shared" si="2"/>
        <v/>
      </c>
      <c r="J10" s="27" t="str">
        <f t="shared" si="3"/>
        <v/>
      </c>
      <c r="K10" s="27" t="str">
        <f t="shared" si="4"/>
        <v/>
      </c>
      <c r="L10" s="25">
        <f t="shared" si="5"/>
        <v>30</v>
      </c>
      <c r="M10" s="28">
        <f t="shared" ref="M10:M16" si="9">IF(K9="Y",G10,IF(K9&lt;&gt;"Y",M9+G10))</f>
        <v>0.51700000000000002</v>
      </c>
      <c r="N10" s="28" t="str">
        <f t="shared" ref="N10:N73" si="10">IF(K10="Y",L10,"")</f>
        <v/>
      </c>
      <c r="O10" s="28" t="str">
        <f t="shared" ref="O10:O16" si="11">IF(K10="Y",M10,"")</f>
        <v/>
      </c>
      <c r="P10" s="27" t="str">
        <f t="shared" ref="P10:P16" si="12">IF($K10="Y",$M10/H$5,"")</f>
        <v/>
      </c>
      <c r="Q10" s="27" t="str">
        <f t="shared" si="6"/>
        <v/>
      </c>
      <c r="R10" s="27" t="str">
        <f t="shared" ref="R10:R73" si="13">IF(LEN(A10)&gt;0,LEFT(A10,8),"")</f>
        <v>MSS East</v>
      </c>
      <c r="S10" s="27" t="str">
        <f t="shared" si="7"/>
        <v/>
      </c>
    </row>
    <row r="11" spans="1:19" x14ac:dyDescent="0.35">
      <c r="A11" s="18" t="s">
        <v>11</v>
      </c>
      <c r="B11" s="19" t="s">
        <v>21</v>
      </c>
      <c r="C11" s="11"/>
      <c r="D11" s="11"/>
      <c r="E11" s="11"/>
      <c r="F11" s="25">
        <f t="shared" si="0"/>
        <v>0</v>
      </c>
      <c r="G11" s="26">
        <f t="shared" si="8"/>
        <v>0</v>
      </c>
      <c r="H11" s="27" t="str">
        <f t="shared" si="1"/>
        <v/>
      </c>
      <c r="I11" s="27" t="str">
        <f t="shared" si="2"/>
        <v/>
      </c>
      <c r="J11" s="27" t="str">
        <f t="shared" si="3"/>
        <v/>
      </c>
      <c r="K11" s="27" t="str">
        <f t="shared" si="4"/>
        <v/>
      </c>
      <c r="L11" s="25">
        <f t="shared" si="5"/>
        <v>30</v>
      </c>
      <c r="M11" s="28">
        <f t="shared" si="9"/>
        <v>0.51700000000000002</v>
      </c>
      <c r="N11" s="28" t="str">
        <f t="shared" si="10"/>
        <v/>
      </c>
      <c r="O11" s="28" t="str">
        <f t="shared" si="11"/>
        <v/>
      </c>
      <c r="P11" s="27" t="str">
        <f t="shared" si="12"/>
        <v/>
      </c>
      <c r="Q11" s="27" t="str">
        <f t="shared" si="6"/>
        <v/>
      </c>
      <c r="R11" s="27" t="str">
        <f t="shared" si="13"/>
        <v>MSS East</v>
      </c>
      <c r="S11" s="27" t="str">
        <f t="shared" si="7"/>
        <v/>
      </c>
    </row>
    <row r="12" spans="1:19" x14ac:dyDescent="0.35">
      <c r="A12" s="18" t="s">
        <v>11</v>
      </c>
      <c r="B12" s="19" t="s">
        <v>36</v>
      </c>
      <c r="C12" s="11"/>
      <c r="D12" s="11"/>
      <c r="E12" s="11"/>
      <c r="F12" s="25">
        <f t="shared" si="0"/>
        <v>0</v>
      </c>
      <c r="G12" s="26">
        <f t="shared" si="8"/>
        <v>0</v>
      </c>
      <c r="H12" s="27" t="str">
        <f t="shared" si="1"/>
        <v/>
      </c>
      <c r="I12" s="27" t="str">
        <f t="shared" si="2"/>
        <v/>
      </c>
      <c r="J12" s="27" t="str">
        <f t="shared" si="3"/>
        <v/>
      </c>
      <c r="K12" s="27" t="str">
        <f t="shared" si="4"/>
        <v/>
      </c>
      <c r="L12" s="25">
        <f t="shared" si="5"/>
        <v>30</v>
      </c>
      <c r="M12" s="28">
        <f t="shared" si="9"/>
        <v>0.51700000000000002</v>
      </c>
      <c r="N12" s="28" t="str">
        <f t="shared" si="10"/>
        <v/>
      </c>
      <c r="O12" s="28" t="str">
        <f t="shared" si="11"/>
        <v/>
      </c>
      <c r="P12" s="27" t="str">
        <f t="shared" si="12"/>
        <v/>
      </c>
      <c r="Q12" s="27" t="str">
        <f t="shared" si="6"/>
        <v/>
      </c>
      <c r="R12" s="27" t="str">
        <f t="shared" si="13"/>
        <v>MSS East</v>
      </c>
      <c r="S12" s="27" t="str">
        <f t="shared" si="7"/>
        <v/>
      </c>
    </row>
    <row r="13" spans="1:19" x14ac:dyDescent="0.35">
      <c r="A13" s="18" t="s">
        <v>11</v>
      </c>
      <c r="B13" s="19" t="s">
        <v>37</v>
      </c>
      <c r="C13" s="11"/>
      <c r="D13" s="11"/>
      <c r="E13" s="11"/>
      <c r="F13" s="25">
        <f t="shared" si="0"/>
        <v>0</v>
      </c>
      <c r="G13" s="26">
        <f t="shared" si="8"/>
        <v>0</v>
      </c>
      <c r="H13" s="27" t="str">
        <f t="shared" si="1"/>
        <v/>
      </c>
      <c r="I13" s="27" t="str">
        <f t="shared" si="2"/>
        <v/>
      </c>
      <c r="J13" s="27" t="str">
        <f t="shared" si="3"/>
        <v/>
      </c>
      <c r="K13" s="27" t="str">
        <f t="shared" si="4"/>
        <v/>
      </c>
      <c r="L13" s="25">
        <f t="shared" si="5"/>
        <v>30</v>
      </c>
      <c r="M13" s="28">
        <f t="shared" si="9"/>
        <v>0.51700000000000002</v>
      </c>
      <c r="N13" s="28" t="str">
        <f t="shared" si="10"/>
        <v/>
      </c>
      <c r="O13" s="28" t="str">
        <f t="shared" si="11"/>
        <v/>
      </c>
      <c r="P13" s="27" t="str">
        <f t="shared" si="12"/>
        <v/>
      </c>
      <c r="Q13" s="27" t="str">
        <f t="shared" si="6"/>
        <v/>
      </c>
      <c r="R13" s="27" t="str">
        <f t="shared" si="13"/>
        <v>MSS East</v>
      </c>
      <c r="S13" s="27" t="str">
        <f t="shared" si="7"/>
        <v/>
      </c>
    </row>
    <row r="14" spans="1:19" x14ac:dyDescent="0.35">
      <c r="A14" s="18" t="s">
        <v>11</v>
      </c>
      <c r="B14" s="19" t="s">
        <v>38</v>
      </c>
      <c r="C14" s="11"/>
      <c r="D14" s="11"/>
      <c r="E14" s="11"/>
      <c r="F14" s="25">
        <f t="shared" si="0"/>
        <v>0</v>
      </c>
      <c r="G14" s="26">
        <f t="shared" si="8"/>
        <v>0</v>
      </c>
      <c r="H14" s="27" t="str">
        <f t="shared" si="1"/>
        <v/>
      </c>
      <c r="I14" s="27" t="str">
        <f t="shared" si="2"/>
        <v/>
      </c>
      <c r="J14" s="27" t="str">
        <f t="shared" si="3"/>
        <v/>
      </c>
      <c r="K14" s="27" t="str">
        <f t="shared" si="4"/>
        <v/>
      </c>
      <c r="L14" s="25">
        <f t="shared" si="5"/>
        <v>30</v>
      </c>
      <c r="M14" s="28">
        <f t="shared" si="9"/>
        <v>0.51700000000000002</v>
      </c>
      <c r="N14" s="28" t="str">
        <f t="shared" si="10"/>
        <v/>
      </c>
      <c r="O14" s="28" t="str">
        <f t="shared" si="11"/>
        <v/>
      </c>
      <c r="P14" s="27" t="str">
        <f t="shared" si="12"/>
        <v/>
      </c>
      <c r="Q14" s="27" t="str">
        <f t="shared" si="6"/>
        <v/>
      </c>
      <c r="R14" s="27" t="str">
        <f t="shared" si="13"/>
        <v>MSS East</v>
      </c>
      <c r="S14" s="27" t="str">
        <f t="shared" si="7"/>
        <v/>
      </c>
    </row>
    <row r="15" spans="1:19" x14ac:dyDescent="0.35">
      <c r="A15" s="18" t="s">
        <v>11</v>
      </c>
      <c r="B15" s="19" t="s">
        <v>39</v>
      </c>
      <c r="C15" s="11"/>
      <c r="D15" s="11"/>
      <c r="E15" s="11"/>
      <c r="F15" s="25">
        <f t="shared" si="0"/>
        <v>0</v>
      </c>
      <c r="G15" s="26">
        <f t="shared" si="8"/>
        <v>0</v>
      </c>
      <c r="H15" s="27" t="str">
        <f t="shared" si="1"/>
        <v/>
      </c>
      <c r="I15" s="27" t="str">
        <f t="shared" si="2"/>
        <v/>
      </c>
      <c r="J15" s="27" t="str">
        <f t="shared" si="3"/>
        <v/>
      </c>
      <c r="K15" s="27" t="str">
        <f t="shared" si="4"/>
        <v/>
      </c>
      <c r="L15" s="25">
        <f t="shared" si="5"/>
        <v>30</v>
      </c>
      <c r="M15" s="28">
        <f t="shared" si="9"/>
        <v>0.51700000000000002</v>
      </c>
      <c r="N15" s="28" t="str">
        <f t="shared" si="10"/>
        <v/>
      </c>
      <c r="O15" s="28" t="str">
        <f t="shared" si="11"/>
        <v/>
      </c>
      <c r="P15" s="27" t="str">
        <f t="shared" si="12"/>
        <v/>
      </c>
      <c r="Q15" s="27" t="str">
        <f t="shared" si="6"/>
        <v/>
      </c>
      <c r="R15" s="27" t="str">
        <f t="shared" si="13"/>
        <v>MSS East</v>
      </c>
      <c r="S15" s="27" t="str">
        <f t="shared" si="7"/>
        <v/>
      </c>
    </row>
    <row r="16" spans="1:19" x14ac:dyDescent="0.35">
      <c r="A16" s="18" t="s">
        <v>11</v>
      </c>
      <c r="B16" s="19" t="s">
        <v>40</v>
      </c>
      <c r="C16" s="11"/>
      <c r="D16" s="11"/>
      <c r="E16" s="11"/>
      <c r="F16" s="25">
        <f t="shared" si="0"/>
        <v>0</v>
      </c>
      <c r="G16" s="26">
        <f t="shared" si="8"/>
        <v>0</v>
      </c>
      <c r="H16" s="27" t="str">
        <f t="shared" si="1"/>
        <v/>
      </c>
      <c r="I16" s="27" t="str">
        <f t="shared" si="2"/>
        <v/>
      </c>
      <c r="J16" s="27" t="str">
        <f t="shared" si="3"/>
        <v/>
      </c>
      <c r="K16" s="27" t="str">
        <f t="shared" si="4"/>
        <v>Y</v>
      </c>
      <c r="L16" s="25">
        <f t="shared" si="5"/>
        <v>30</v>
      </c>
      <c r="M16" s="28">
        <f t="shared" si="9"/>
        <v>0.51700000000000002</v>
      </c>
      <c r="N16" s="28">
        <f t="shared" si="10"/>
        <v>30</v>
      </c>
      <c r="O16" s="28">
        <f t="shared" si="11"/>
        <v>0.51700000000000002</v>
      </c>
      <c r="P16" s="27">
        <f t="shared" si="12"/>
        <v>8.9601386481802424E-4</v>
      </c>
      <c r="Q16" s="27">
        <f t="shared" si="6"/>
        <v>1.3329208239874185E-3</v>
      </c>
      <c r="R16" s="27" t="str">
        <f t="shared" si="13"/>
        <v>MSS East</v>
      </c>
      <c r="S16" s="27" t="str">
        <f t="shared" si="7"/>
        <v/>
      </c>
    </row>
    <row r="17" spans="1:19" x14ac:dyDescent="0.35">
      <c r="A17" s="18" t="s">
        <v>58</v>
      </c>
      <c r="B17" s="19" t="s">
        <v>12</v>
      </c>
      <c r="C17" s="11">
        <v>12</v>
      </c>
      <c r="D17" s="11">
        <v>15</v>
      </c>
      <c r="E17" s="11">
        <v>580</v>
      </c>
      <c r="F17" s="25">
        <f t="shared" si="0"/>
        <v>8700</v>
      </c>
      <c r="G17" s="26">
        <f t="shared" si="8"/>
        <v>0.2</v>
      </c>
      <c r="H17" s="27">
        <f t="shared" si="1"/>
        <v>3.466204506065858E-4</v>
      </c>
      <c r="I17" s="27">
        <f t="shared" si="2"/>
        <v>5.1563668239358552E-4</v>
      </c>
      <c r="J17" s="27" t="str">
        <f t="shared" si="3"/>
        <v/>
      </c>
      <c r="K17" s="27" t="str">
        <f t="shared" si="4"/>
        <v/>
      </c>
      <c r="L17" s="25">
        <f t="shared" si="5"/>
        <v>12</v>
      </c>
      <c r="M17" s="28">
        <f t="shared" ref="M17" si="14">IF(K16="Y",G17,IF(K16&lt;&gt;"Y",M16+G17))</f>
        <v>0.2</v>
      </c>
      <c r="N17" s="28" t="str">
        <f t="shared" si="10"/>
        <v/>
      </c>
      <c r="O17" s="28" t="str">
        <f t="shared" ref="O17" si="15">IF(K17="Y",M17,"")</f>
        <v/>
      </c>
      <c r="P17" s="27" t="str">
        <f t="shared" ref="P17" si="16">IF($K17="Y",$M17/H$5,"")</f>
        <v/>
      </c>
      <c r="Q17" s="27" t="str">
        <f t="shared" si="6"/>
        <v/>
      </c>
      <c r="R17" s="27" t="str">
        <f t="shared" si="13"/>
        <v>MSS East</v>
      </c>
      <c r="S17" s="27" t="str">
        <f t="shared" si="7"/>
        <v/>
      </c>
    </row>
    <row r="18" spans="1:19" x14ac:dyDescent="0.35">
      <c r="A18" s="18" t="s">
        <v>58</v>
      </c>
      <c r="B18" s="19" t="s">
        <v>14</v>
      </c>
      <c r="C18" s="11"/>
      <c r="D18" s="11"/>
      <c r="E18" s="11"/>
      <c r="F18" s="25">
        <f t="shared" si="0"/>
        <v>0</v>
      </c>
      <c r="G18" s="26">
        <f t="shared" si="8"/>
        <v>0</v>
      </c>
      <c r="H18" s="27" t="str">
        <f t="shared" si="1"/>
        <v/>
      </c>
      <c r="I18" s="27" t="str">
        <f t="shared" si="2"/>
        <v/>
      </c>
      <c r="J18" s="27" t="str">
        <f t="shared" si="3"/>
        <v/>
      </c>
      <c r="K18" s="27" t="str">
        <f t="shared" si="4"/>
        <v/>
      </c>
      <c r="L18" s="25">
        <f t="shared" si="5"/>
        <v>12</v>
      </c>
      <c r="M18" s="28">
        <f t="shared" ref="M18:M70" si="17">IF(K17="Y",G18,IF(K17&lt;&gt;"Y",M17+G18))</f>
        <v>0.2</v>
      </c>
      <c r="N18" s="28" t="str">
        <f t="shared" si="10"/>
        <v/>
      </c>
      <c r="O18" s="28" t="str">
        <f t="shared" ref="O18:O31" si="18">IF(K18="Y",M18,"")</f>
        <v/>
      </c>
      <c r="P18" s="27" t="str">
        <f t="shared" ref="P18:P31" si="19">IF($K18="Y",$M18/H$5,"")</f>
        <v/>
      </c>
      <c r="Q18" s="27" t="str">
        <f t="shared" si="6"/>
        <v/>
      </c>
      <c r="R18" s="27" t="str">
        <f t="shared" si="13"/>
        <v>MSS East</v>
      </c>
      <c r="S18" s="27" t="str">
        <f t="shared" si="7"/>
        <v/>
      </c>
    </row>
    <row r="19" spans="1:19" x14ac:dyDescent="0.35">
      <c r="A19" s="18" t="s">
        <v>58</v>
      </c>
      <c r="B19" s="19" t="s">
        <v>21</v>
      </c>
      <c r="C19" s="11"/>
      <c r="D19" s="11"/>
      <c r="E19" s="11"/>
      <c r="F19" s="25">
        <f t="shared" si="0"/>
        <v>0</v>
      </c>
      <c r="G19" s="26">
        <f t="shared" si="8"/>
        <v>0</v>
      </c>
      <c r="H19" s="27" t="str">
        <f t="shared" si="1"/>
        <v/>
      </c>
      <c r="I19" s="27" t="str">
        <f t="shared" si="2"/>
        <v/>
      </c>
      <c r="J19" s="27" t="str">
        <f t="shared" si="3"/>
        <v/>
      </c>
      <c r="K19" s="27" t="str">
        <f t="shared" si="4"/>
        <v/>
      </c>
      <c r="L19" s="25">
        <f t="shared" si="5"/>
        <v>12</v>
      </c>
      <c r="M19" s="28">
        <f t="shared" si="17"/>
        <v>0.2</v>
      </c>
      <c r="N19" s="28" t="str">
        <f t="shared" si="10"/>
        <v/>
      </c>
      <c r="O19" s="28" t="str">
        <f t="shared" si="18"/>
        <v/>
      </c>
      <c r="P19" s="27" t="str">
        <f t="shared" si="19"/>
        <v/>
      </c>
      <c r="Q19" s="27" t="str">
        <f t="shared" si="6"/>
        <v/>
      </c>
      <c r="R19" s="27" t="str">
        <f t="shared" si="13"/>
        <v>MSS East</v>
      </c>
      <c r="S19" s="27" t="str">
        <f t="shared" si="7"/>
        <v/>
      </c>
    </row>
    <row r="20" spans="1:19" x14ac:dyDescent="0.35">
      <c r="A20" s="18" t="s">
        <v>58</v>
      </c>
      <c r="B20" s="19" t="s">
        <v>36</v>
      </c>
      <c r="C20" s="11"/>
      <c r="D20" s="11"/>
      <c r="E20" s="11"/>
      <c r="F20" s="25">
        <f t="shared" si="0"/>
        <v>0</v>
      </c>
      <c r="G20" s="26">
        <f t="shared" si="8"/>
        <v>0</v>
      </c>
      <c r="H20" s="27" t="str">
        <f t="shared" si="1"/>
        <v/>
      </c>
      <c r="I20" s="27" t="str">
        <f t="shared" si="2"/>
        <v/>
      </c>
      <c r="J20" s="27" t="str">
        <f t="shared" si="3"/>
        <v/>
      </c>
      <c r="K20" s="27" t="str">
        <f t="shared" si="4"/>
        <v/>
      </c>
      <c r="L20" s="25">
        <f t="shared" si="5"/>
        <v>12</v>
      </c>
      <c r="M20" s="28">
        <f t="shared" si="17"/>
        <v>0.2</v>
      </c>
      <c r="N20" s="28" t="str">
        <f t="shared" si="10"/>
        <v/>
      </c>
      <c r="O20" s="28" t="str">
        <f t="shared" si="18"/>
        <v/>
      </c>
      <c r="P20" s="27" t="str">
        <f t="shared" si="19"/>
        <v/>
      </c>
      <c r="Q20" s="27" t="str">
        <f t="shared" si="6"/>
        <v/>
      </c>
      <c r="R20" s="27" t="str">
        <f t="shared" si="13"/>
        <v>MSS East</v>
      </c>
      <c r="S20" s="27" t="str">
        <f t="shared" si="7"/>
        <v/>
      </c>
    </row>
    <row r="21" spans="1:19" x14ac:dyDescent="0.35">
      <c r="A21" s="18" t="s">
        <v>58</v>
      </c>
      <c r="B21" s="19" t="s">
        <v>37</v>
      </c>
      <c r="C21" s="11"/>
      <c r="D21" s="11"/>
      <c r="E21" s="11"/>
      <c r="F21" s="25">
        <f t="shared" si="0"/>
        <v>0</v>
      </c>
      <c r="G21" s="26">
        <f t="shared" si="8"/>
        <v>0</v>
      </c>
      <c r="H21" s="27" t="str">
        <f t="shared" si="1"/>
        <v/>
      </c>
      <c r="I21" s="27" t="str">
        <f t="shared" si="2"/>
        <v/>
      </c>
      <c r="J21" s="27" t="str">
        <f t="shared" si="3"/>
        <v/>
      </c>
      <c r="K21" s="27" t="str">
        <f t="shared" si="4"/>
        <v/>
      </c>
      <c r="L21" s="25">
        <f t="shared" si="5"/>
        <v>12</v>
      </c>
      <c r="M21" s="28">
        <f t="shared" si="17"/>
        <v>0.2</v>
      </c>
      <c r="N21" s="28" t="str">
        <f t="shared" si="10"/>
        <v/>
      </c>
      <c r="O21" s="28" t="str">
        <f t="shared" si="18"/>
        <v/>
      </c>
      <c r="P21" s="27" t="str">
        <f t="shared" si="19"/>
        <v/>
      </c>
      <c r="Q21" s="27" t="str">
        <f t="shared" si="6"/>
        <v/>
      </c>
      <c r="R21" s="27" t="str">
        <f t="shared" si="13"/>
        <v>MSS East</v>
      </c>
      <c r="S21" s="27" t="str">
        <f t="shared" si="7"/>
        <v/>
      </c>
    </row>
    <row r="22" spans="1:19" x14ac:dyDescent="0.35">
      <c r="A22" s="18" t="s">
        <v>58</v>
      </c>
      <c r="B22" s="19" t="s">
        <v>38</v>
      </c>
      <c r="C22" s="11"/>
      <c r="D22" s="11"/>
      <c r="E22" s="11"/>
      <c r="F22" s="25">
        <f t="shared" si="0"/>
        <v>0</v>
      </c>
      <c r="G22" s="26">
        <f t="shared" si="8"/>
        <v>0</v>
      </c>
      <c r="H22" s="27" t="str">
        <f t="shared" si="1"/>
        <v/>
      </c>
      <c r="I22" s="27" t="str">
        <f t="shared" si="2"/>
        <v/>
      </c>
      <c r="J22" s="27" t="str">
        <f t="shared" si="3"/>
        <v/>
      </c>
      <c r="K22" s="27" t="str">
        <f t="shared" si="4"/>
        <v/>
      </c>
      <c r="L22" s="25">
        <f t="shared" si="5"/>
        <v>12</v>
      </c>
      <c r="M22" s="28">
        <f t="shared" si="17"/>
        <v>0.2</v>
      </c>
      <c r="N22" s="28" t="str">
        <f t="shared" si="10"/>
        <v/>
      </c>
      <c r="O22" s="28" t="str">
        <f t="shared" si="18"/>
        <v/>
      </c>
      <c r="P22" s="27" t="str">
        <f t="shared" si="19"/>
        <v/>
      </c>
      <c r="Q22" s="27" t="str">
        <f t="shared" si="6"/>
        <v/>
      </c>
      <c r="R22" s="27" t="str">
        <f t="shared" si="13"/>
        <v>MSS East</v>
      </c>
      <c r="S22" s="27" t="str">
        <f t="shared" si="7"/>
        <v/>
      </c>
    </row>
    <row r="23" spans="1:19" x14ac:dyDescent="0.35">
      <c r="A23" s="18" t="s">
        <v>58</v>
      </c>
      <c r="B23" s="19" t="s">
        <v>39</v>
      </c>
      <c r="C23" s="11"/>
      <c r="D23" s="11"/>
      <c r="E23" s="11"/>
      <c r="F23" s="25">
        <f t="shared" si="0"/>
        <v>0</v>
      </c>
      <c r="G23" s="26">
        <f t="shared" si="8"/>
        <v>0</v>
      </c>
      <c r="H23" s="27" t="str">
        <f t="shared" si="1"/>
        <v/>
      </c>
      <c r="I23" s="27" t="str">
        <f t="shared" si="2"/>
        <v/>
      </c>
      <c r="J23" s="27" t="str">
        <f t="shared" si="3"/>
        <v/>
      </c>
      <c r="K23" s="27" t="str">
        <f t="shared" si="4"/>
        <v/>
      </c>
      <c r="L23" s="25">
        <f t="shared" si="5"/>
        <v>12</v>
      </c>
      <c r="M23" s="28">
        <f t="shared" si="17"/>
        <v>0.2</v>
      </c>
      <c r="N23" s="28" t="str">
        <f t="shared" si="10"/>
        <v/>
      </c>
      <c r="O23" s="28" t="str">
        <f t="shared" si="18"/>
        <v/>
      </c>
      <c r="P23" s="27" t="str">
        <f t="shared" si="19"/>
        <v/>
      </c>
      <c r="Q23" s="27" t="str">
        <f t="shared" si="6"/>
        <v/>
      </c>
      <c r="R23" s="27" t="str">
        <f t="shared" si="13"/>
        <v>MSS East</v>
      </c>
      <c r="S23" s="27" t="str">
        <f t="shared" si="7"/>
        <v/>
      </c>
    </row>
    <row r="24" spans="1:19" x14ac:dyDescent="0.35">
      <c r="A24" s="18" t="s">
        <v>58</v>
      </c>
      <c r="B24" s="19" t="s">
        <v>40</v>
      </c>
      <c r="C24" s="11"/>
      <c r="D24" s="11"/>
      <c r="E24" s="11"/>
      <c r="F24" s="25">
        <f t="shared" si="0"/>
        <v>0</v>
      </c>
      <c r="G24" s="26">
        <f t="shared" si="8"/>
        <v>0</v>
      </c>
      <c r="H24" s="27" t="str">
        <f t="shared" si="1"/>
        <v/>
      </c>
      <c r="I24" s="27" t="str">
        <f t="shared" si="2"/>
        <v/>
      </c>
      <c r="J24" s="27" t="str">
        <f t="shared" si="3"/>
        <v/>
      </c>
      <c r="K24" s="27" t="str">
        <f t="shared" si="4"/>
        <v>Y</v>
      </c>
      <c r="L24" s="25">
        <f t="shared" si="5"/>
        <v>12</v>
      </c>
      <c r="M24" s="28">
        <f t="shared" si="17"/>
        <v>0.2</v>
      </c>
      <c r="N24" s="28">
        <f t="shared" si="10"/>
        <v>12</v>
      </c>
      <c r="O24" s="28">
        <f t="shared" si="18"/>
        <v>0.2</v>
      </c>
      <c r="P24" s="27">
        <f t="shared" si="19"/>
        <v>3.466204506065858E-4</v>
      </c>
      <c r="Q24" s="27">
        <f t="shared" si="6"/>
        <v>5.1563668239358552E-4</v>
      </c>
      <c r="R24" s="27" t="str">
        <f t="shared" si="13"/>
        <v>MSS East</v>
      </c>
      <c r="S24" s="27" t="str">
        <f t="shared" si="7"/>
        <v/>
      </c>
    </row>
    <row r="25" spans="1:19" ht="29" x14ac:dyDescent="0.35">
      <c r="A25" s="18" t="s">
        <v>59</v>
      </c>
      <c r="B25" s="19" t="s">
        <v>12</v>
      </c>
      <c r="C25" s="11">
        <v>20</v>
      </c>
      <c r="D25" s="11">
        <v>150</v>
      </c>
      <c r="E25" s="11">
        <v>180</v>
      </c>
      <c r="F25" s="25">
        <f t="shared" si="0"/>
        <v>27000</v>
      </c>
      <c r="G25" s="26">
        <f t="shared" si="8"/>
        <v>0.62</v>
      </c>
      <c r="H25" s="27">
        <f t="shared" si="1"/>
        <v>1.0745233968804159E-3</v>
      </c>
      <c r="I25" s="27">
        <f t="shared" si="2"/>
        <v>1.5984737154201149E-3</v>
      </c>
      <c r="J25" s="27" t="str">
        <f t="shared" si="3"/>
        <v/>
      </c>
      <c r="K25" s="27" t="str">
        <f t="shared" si="4"/>
        <v/>
      </c>
      <c r="L25" s="25">
        <f t="shared" si="5"/>
        <v>20</v>
      </c>
      <c r="M25" s="28">
        <f t="shared" si="17"/>
        <v>0.62</v>
      </c>
      <c r="N25" s="28" t="str">
        <f t="shared" si="10"/>
        <v/>
      </c>
      <c r="O25" s="28" t="str">
        <f t="shared" si="18"/>
        <v/>
      </c>
      <c r="P25" s="27" t="str">
        <f t="shared" si="19"/>
        <v/>
      </c>
      <c r="Q25" s="27" t="str">
        <f t="shared" si="6"/>
        <v/>
      </c>
      <c r="R25" s="27" t="str">
        <f t="shared" si="13"/>
        <v>MSS East</v>
      </c>
      <c r="S25" s="27" t="str">
        <f t="shared" si="7"/>
        <v/>
      </c>
    </row>
    <row r="26" spans="1:19" ht="29" x14ac:dyDescent="0.35">
      <c r="A26" s="18" t="s">
        <v>59</v>
      </c>
      <c r="B26" s="19" t="s">
        <v>14</v>
      </c>
      <c r="C26" s="11">
        <v>30</v>
      </c>
      <c r="D26" s="11">
        <v>310</v>
      </c>
      <c r="E26" s="11">
        <v>85</v>
      </c>
      <c r="F26" s="25">
        <f t="shared" si="0"/>
        <v>26350</v>
      </c>
      <c r="G26" s="26">
        <f t="shared" si="8"/>
        <v>0.60499999999999998</v>
      </c>
      <c r="H26" s="27">
        <f t="shared" si="1"/>
        <v>1.048526863084922E-3</v>
      </c>
      <c r="I26" s="27">
        <f t="shared" si="2"/>
        <v>1.5598009642405961E-3</v>
      </c>
      <c r="J26" s="27" t="str">
        <f t="shared" si="3"/>
        <v/>
      </c>
      <c r="K26" s="27" t="str">
        <f t="shared" si="4"/>
        <v/>
      </c>
      <c r="L26" s="25">
        <f t="shared" si="5"/>
        <v>50</v>
      </c>
      <c r="M26" s="28">
        <f t="shared" si="17"/>
        <v>1.2250000000000001</v>
      </c>
      <c r="N26" s="28" t="str">
        <f t="shared" si="10"/>
        <v/>
      </c>
      <c r="O26" s="28" t="str">
        <f t="shared" si="18"/>
        <v/>
      </c>
      <c r="P26" s="27" t="str">
        <f t="shared" si="19"/>
        <v/>
      </c>
      <c r="Q26" s="27" t="str">
        <f t="shared" si="6"/>
        <v/>
      </c>
      <c r="R26" s="27" t="str">
        <f t="shared" si="13"/>
        <v>MSS East</v>
      </c>
      <c r="S26" s="27" t="str">
        <f t="shared" si="7"/>
        <v/>
      </c>
    </row>
    <row r="27" spans="1:19" ht="29" x14ac:dyDescent="0.35">
      <c r="A27" s="18" t="s">
        <v>59</v>
      </c>
      <c r="B27" s="19" t="s">
        <v>21</v>
      </c>
      <c r="C27" s="11"/>
      <c r="D27" s="11"/>
      <c r="E27" s="11"/>
      <c r="F27" s="25">
        <f t="shared" si="0"/>
        <v>0</v>
      </c>
      <c r="G27" s="26">
        <f t="shared" si="8"/>
        <v>0</v>
      </c>
      <c r="H27" s="27" t="str">
        <f t="shared" si="1"/>
        <v/>
      </c>
      <c r="I27" s="27" t="str">
        <f t="shared" si="2"/>
        <v/>
      </c>
      <c r="J27" s="27" t="str">
        <f t="shared" si="3"/>
        <v/>
      </c>
      <c r="K27" s="27" t="str">
        <f t="shared" si="4"/>
        <v/>
      </c>
      <c r="L27" s="25">
        <f t="shared" si="5"/>
        <v>50</v>
      </c>
      <c r="M27" s="28">
        <f t="shared" si="17"/>
        <v>1.2250000000000001</v>
      </c>
      <c r="N27" s="28" t="str">
        <f t="shared" si="10"/>
        <v/>
      </c>
      <c r="O27" s="28" t="str">
        <f t="shared" si="18"/>
        <v/>
      </c>
      <c r="P27" s="27" t="str">
        <f t="shared" si="19"/>
        <v/>
      </c>
      <c r="Q27" s="27" t="str">
        <f t="shared" si="6"/>
        <v/>
      </c>
      <c r="R27" s="27" t="str">
        <f t="shared" si="13"/>
        <v>MSS East</v>
      </c>
      <c r="S27" s="27" t="str">
        <f t="shared" si="7"/>
        <v/>
      </c>
    </row>
    <row r="28" spans="1:19" ht="29" x14ac:dyDescent="0.35">
      <c r="A28" s="18" t="s">
        <v>59</v>
      </c>
      <c r="B28" s="19" t="s">
        <v>36</v>
      </c>
      <c r="C28" s="11"/>
      <c r="D28" s="11"/>
      <c r="E28" s="11"/>
      <c r="F28" s="25">
        <f t="shared" si="0"/>
        <v>0</v>
      </c>
      <c r="G28" s="26">
        <f t="shared" si="8"/>
        <v>0</v>
      </c>
      <c r="H28" s="27" t="str">
        <f t="shared" si="1"/>
        <v/>
      </c>
      <c r="I28" s="27" t="str">
        <f t="shared" si="2"/>
        <v/>
      </c>
      <c r="J28" s="27" t="str">
        <f t="shared" si="3"/>
        <v/>
      </c>
      <c r="K28" s="27" t="str">
        <f t="shared" si="4"/>
        <v/>
      </c>
      <c r="L28" s="25">
        <f t="shared" si="5"/>
        <v>50</v>
      </c>
      <c r="M28" s="28">
        <f t="shared" si="17"/>
        <v>1.2250000000000001</v>
      </c>
      <c r="N28" s="28" t="str">
        <f t="shared" si="10"/>
        <v/>
      </c>
      <c r="O28" s="28" t="str">
        <f t="shared" si="18"/>
        <v/>
      </c>
      <c r="P28" s="27" t="str">
        <f t="shared" si="19"/>
        <v/>
      </c>
      <c r="Q28" s="27" t="str">
        <f t="shared" si="6"/>
        <v/>
      </c>
      <c r="R28" s="27" t="str">
        <f t="shared" si="13"/>
        <v>MSS East</v>
      </c>
      <c r="S28" s="27" t="str">
        <f t="shared" si="7"/>
        <v/>
      </c>
    </row>
    <row r="29" spans="1:19" ht="29" x14ac:dyDescent="0.35">
      <c r="A29" s="18" t="s">
        <v>59</v>
      </c>
      <c r="B29" s="19" t="s">
        <v>37</v>
      </c>
      <c r="C29" s="11"/>
      <c r="D29" s="11"/>
      <c r="E29" s="11"/>
      <c r="F29" s="25">
        <f t="shared" si="0"/>
        <v>0</v>
      </c>
      <c r="G29" s="26">
        <f t="shared" si="8"/>
        <v>0</v>
      </c>
      <c r="H29" s="27" t="str">
        <f t="shared" si="1"/>
        <v/>
      </c>
      <c r="I29" s="27" t="str">
        <f t="shared" si="2"/>
        <v/>
      </c>
      <c r="J29" s="27" t="str">
        <f t="shared" si="3"/>
        <v/>
      </c>
      <c r="K29" s="27" t="str">
        <f t="shared" si="4"/>
        <v/>
      </c>
      <c r="L29" s="25">
        <f t="shared" si="5"/>
        <v>50</v>
      </c>
      <c r="M29" s="28">
        <f t="shared" si="17"/>
        <v>1.2250000000000001</v>
      </c>
      <c r="N29" s="28" t="str">
        <f t="shared" si="10"/>
        <v/>
      </c>
      <c r="O29" s="28" t="str">
        <f t="shared" si="18"/>
        <v/>
      </c>
      <c r="P29" s="27" t="str">
        <f t="shared" si="19"/>
        <v/>
      </c>
      <c r="Q29" s="27" t="str">
        <f t="shared" si="6"/>
        <v/>
      </c>
      <c r="R29" s="27" t="str">
        <f t="shared" si="13"/>
        <v>MSS East</v>
      </c>
      <c r="S29" s="27" t="str">
        <f t="shared" si="7"/>
        <v/>
      </c>
    </row>
    <row r="30" spans="1:19" ht="29" x14ac:dyDescent="0.35">
      <c r="A30" s="18" t="s">
        <v>59</v>
      </c>
      <c r="B30" s="19" t="s">
        <v>38</v>
      </c>
      <c r="C30" s="11"/>
      <c r="D30" s="11"/>
      <c r="E30" s="11"/>
      <c r="F30" s="25">
        <f t="shared" si="0"/>
        <v>0</v>
      </c>
      <c r="G30" s="26">
        <f t="shared" si="8"/>
        <v>0</v>
      </c>
      <c r="H30" s="27" t="str">
        <f t="shared" si="1"/>
        <v/>
      </c>
      <c r="I30" s="27" t="str">
        <f t="shared" si="2"/>
        <v/>
      </c>
      <c r="J30" s="27" t="str">
        <f t="shared" si="3"/>
        <v/>
      </c>
      <c r="K30" s="27" t="str">
        <f t="shared" si="4"/>
        <v/>
      </c>
      <c r="L30" s="25">
        <f t="shared" si="5"/>
        <v>50</v>
      </c>
      <c r="M30" s="28">
        <f t="shared" si="17"/>
        <v>1.2250000000000001</v>
      </c>
      <c r="N30" s="28" t="str">
        <f t="shared" si="10"/>
        <v/>
      </c>
      <c r="O30" s="28" t="str">
        <f t="shared" si="18"/>
        <v/>
      </c>
      <c r="P30" s="27" t="str">
        <f t="shared" si="19"/>
        <v/>
      </c>
      <c r="Q30" s="27" t="str">
        <f t="shared" si="6"/>
        <v/>
      </c>
      <c r="R30" s="27" t="str">
        <f t="shared" si="13"/>
        <v>MSS East</v>
      </c>
      <c r="S30" s="27" t="str">
        <f t="shared" si="7"/>
        <v/>
      </c>
    </row>
    <row r="31" spans="1:19" ht="29" x14ac:dyDescent="0.35">
      <c r="A31" s="18" t="s">
        <v>59</v>
      </c>
      <c r="B31" s="19" t="s">
        <v>39</v>
      </c>
      <c r="C31" s="11"/>
      <c r="D31" s="11"/>
      <c r="E31" s="11"/>
      <c r="F31" s="25">
        <f t="shared" si="0"/>
        <v>0</v>
      </c>
      <c r="G31" s="26">
        <f t="shared" si="8"/>
        <v>0</v>
      </c>
      <c r="H31" s="27" t="str">
        <f t="shared" si="1"/>
        <v/>
      </c>
      <c r="I31" s="27" t="str">
        <f t="shared" si="2"/>
        <v/>
      </c>
      <c r="J31" s="27" t="str">
        <f t="shared" si="3"/>
        <v/>
      </c>
      <c r="K31" s="27" t="str">
        <f t="shared" si="4"/>
        <v/>
      </c>
      <c r="L31" s="25">
        <f t="shared" si="5"/>
        <v>50</v>
      </c>
      <c r="M31" s="28">
        <f t="shared" si="17"/>
        <v>1.2250000000000001</v>
      </c>
      <c r="N31" s="28" t="str">
        <f t="shared" si="10"/>
        <v/>
      </c>
      <c r="O31" s="28" t="str">
        <f t="shared" si="18"/>
        <v/>
      </c>
      <c r="P31" s="27" t="str">
        <f t="shared" si="19"/>
        <v/>
      </c>
      <c r="Q31" s="27" t="str">
        <f t="shared" si="6"/>
        <v/>
      </c>
      <c r="R31" s="27" t="str">
        <f t="shared" si="13"/>
        <v>MSS East</v>
      </c>
      <c r="S31" s="27" t="str">
        <f t="shared" si="7"/>
        <v/>
      </c>
    </row>
    <row r="32" spans="1:19" ht="29" x14ac:dyDescent="0.35">
      <c r="A32" s="18" t="s">
        <v>59</v>
      </c>
      <c r="B32" s="19" t="s">
        <v>40</v>
      </c>
      <c r="C32" s="11"/>
      <c r="D32" s="11"/>
      <c r="E32" s="11"/>
      <c r="F32" s="25">
        <f t="shared" si="0"/>
        <v>0</v>
      </c>
      <c r="G32" s="26">
        <f t="shared" si="8"/>
        <v>0</v>
      </c>
      <c r="H32" s="27" t="str">
        <f t="shared" si="1"/>
        <v/>
      </c>
      <c r="I32" s="27" t="str">
        <f t="shared" si="2"/>
        <v/>
      </c>
      <c r="J32" s="27" t="str">
        <f t="shared" si="3"/>
        <v/>
      </c>
      <c r="K32" s="27" t="str">
        <f t="shared" si="4"/>
        <v>Y</v>
      </c>
      <c r="L32" s="25">
        <f t="shared" si="5"/>
        <v>50</v>
      </c>
      <c r="M32" s="28">
        <f t="shared" ref="M32:M56" si="20">IF(K31="Y",G32,IF(K31&lt;&gt;"Y",M31+G32))</f>
        <v>1.2250000000000001</v>
      </c>
      <c r="N32" s="28">
        <f t="shared" si="10"/>
        <v>50</v>
      </c>
      <c r="O32" s="28">
        <f t="shared" ref="O32:O56" si="21">IF(K32="Y",M32,"")</f>
        <v>1.2250000000000001</v>
      </c>
      <c r="P32" s="27">
        <f t="shared" ref="P32:P56" si="22">IF($K32="Y",$M32/H$5,"")</f>
        <v>2.1230502599653379E-3</v>
      </c>
      <c r="Q32" s="27">
        <f t="shared" si="6"/>
        <v>3.1582746796607114E-3</v>
      </c>
      <c r="R32" s="27" t="str">
        <f t="shared" si="13"/>
        <v>MSS East</v>
      </c>
      <c r="S32" s="27" t="str">
        <f t="shared" si="7"/>
        <v/>
      </c>
    </row>
    <row r="33" spans="1:19" ht="29" x14ac:dyDescent="0.35">
      <c r="A33" s="18" t="s">
        <v>60</v>
      </c>
      <c r="B33" s="19" t="s">
        <v>12</v>
      </c>
      <c r="C33" s="11">
        <v>30</v>
      </c>
      <c r="D33" s="11">
        <v>300</v>
      </c>
      <c r="E33" s="11">
        <v>350</v>
      </c>
      <c r="F33" s="25">
        <f t="shared" si="0"/>
        <v>105000</v>
      </c>
      <c r="G33" s="26">
        <f t="shared" si="8"/>
        <v>2.411</v>
      </c>
      <c r="H33" s="27">
        <f t="shared" si="1"/>
        <v>4.1785095320623919E-3</v>
      </c>
      <c r="I33" s="27">
        <f t="shared" si="2"/>
        <v>6.2160002062546732E-3</v>
      </c>
      <c r="J33" s="27" t="str">
        <f t="shared" si="3"/>
        <v/>
      </c>
      <c r="K33" s="27" t="str">
        <f t="shared" si="4"/>
        <v/>
      </c>
      <c r="L33" s="25">
        <f t="shared" si="5"/>
        <v>30</v>
      </c>
      <c r="M33" s="28">
        <f t="shared" si="20"/>
        <v>2.411</v>
      </c>
      <c r="N33" s="28" t="str">
        <f t="shared" si="10"/>
        <v/>
      </c>
      <c r="O33" s="28" t="str">
        <f t="shared" si="21"/>
        <v/>
      </c>
      <c r="P33" s="27" t="str">
        <f t="shared" si="22"/>
        <v/>
      </c>
      <c r="Q33" s="27" t="str">
        <f t="shared" si="6"/>
        <v/>
      </c>
      <c r="R33" s="27" t="str">
        <f t="shared" si="13"/>
        <v>MSS East</v>
      </c>
      <c r="S33" s="27" t="str">
        <f t="shared" si="7"/>
        <v/>
      </c>
    </row>
    <row r="34" spans="1:19" ht="29" x14ac:dyDescent="0.35">
      <c r="A34" s="18" t="s">
        <v>60</v>
      </c>
      <c r="B34" s="19" t="s">
        <v>14</v>
      </c>
      <c r="C34" s="11"/>
      <c r="D34" s="11"/>
      <c r="E34" s="11"/>
      <c r="F34" s="25">
        <f t="shared" si="0"/>
        <v>0</v>
      </c>
      <c r="G34" s="26">
        <f t="shared" si="8"/>
        <v>0</v>
      </c>
      <c r="H34" s="27" t="str">
        <f t="shared" si="1"/>
        <v/>
      </c>
      <c r="I34" s="27" t="str">
        <f t="shared" si="2"/>
        <v/>
      </c>
      <c r="J34" s="27" t="str">
        <f t="shared" si="3"/>
        <v/>
      </c>
      <c r="K34" s="27" t="str">
        <f t="shared" si="4"/>
        <v/>
      </c>
      <c r="L34" s="25">
        <f t="shared" si="5"/>
        <v>30</v>
      </c>
      <c r="M34" s="28">
        <f t="shared" si="20"/>
        <v>2.411</v>
      </c>
      <c r="N34" s="28" t="str">
        <f t="shared" si="10"/>
        <v/>
      </c>
      <c r="O34" s="28" t="str">
        <f t="shared" si="21"/>
        <v/>
      </c>
      <c r="P34" s="27" t="str">
        <f t="shared" si="22"/>
        <v/>
      </c>
      <c r="Q34" s="27" t="str">
        <f t="shared" si="6"/>
        <v/>
      </c>
      <c r="R34" s="27" t="str">
        <f t="shared" si="13"/>
        <v>MSS East</v>
      </c>
      <c r="S34" s="27" t="str">
        <f t="shared" si="7"/>
        <v/>
      </c>
    </row>
    <row r="35" spans="1:19" ht="29" x14ac:dyDescent="0.35">
      <c r="A35" s="18" t="s">
        <v>60</v>
      </c>
      <c r="B35" s="19" t="s">
        <v>21</v>
      </c>
      <c r="C35" s="11"/>
      <c r="D35" s="11"/>
      <c r="E35" s="11"/>
      <c r="F35" s="25">
        <f t="shared" si="0"/>
        <v>0</v>
      </c>
      <c r="G35" s="26">
        <f t="shared" si="8"/>
        <v>0</v>
      </c>
      <c r="H35" s="27" t="str">
        <f t="shared" si="1"/>
        <v/>
      </c>
      <c r="I35" s="27" t="str">
        <f t="shared" si="2"/>
        <v/>
      </c>
      <c r="J35" s="27" t="str">
        <f t="shared" si="3"/>
        <v/>
      </c>
      <c r="K35" s="27" t="str">
        <f t="shared" si="4"/>
        <v/>
      </c>
      <c r="L35" s="25">
        <f t="shared" si="5"/>
        <v>30</v>
      </c>
      <c r="M35" s="28">
        <f t="shared" si="20"/>
        <v>2.411</v>
      </c>
      <c r="N35" s="28" t="str">
        <f t="shared" si="10"/>
        <v/>
      </c>
      <c r="O35" s="28" t="str">
        <f t="shared" si="21"/>
        <v/>
      </c>
      <c r="P35" s="27" t="str">
        <f t="shared" si="22"/>
        <v/>
      </c>
      <c r="Q35" s="27" t="str">
        <f t="shared" si="6"/>
        <v/>
      </c>
      <c r="R35" s="27" t="str">
        <f t="shared" si="13"/>
        <v>MSS East</v>
      </c>
      <c r="S35" s="27" t="str">
        <f t="shared" si="7"/>
        <v/>
      </c>
    </row>
    <row r="36" spans="1:19" ht="29" x14ac:dyDescent="0.35">
      <c r="A36" s="18" t="s">
        <v>60</v>
      </c>
      <c r="B36" s="19" t="s">
        <v>36</v>
      </c>
      <c r="C36" s="11"/>
      <c r="D36" s="11"/>
      <c r="E36" s="11"/>
      <c r="F36" s="25">
        <f t="shared" si="0"/>
        <v>0</v>
      </c>
      <c r="G36" s="26">
        <f t="shared" si="8"/>
        <v>0</v>
      </c>
      <c r="H36" s="27" t="str">
        <f t="shared" si="1"/>
        <v/>
      </c>
      <c r="I36" s="27" t="str">
        <f t="shared" si="2"/>
        <v/>
      </c>
      <c r="J36" s="27" t="str">
        <f t="shared" si="3"/>
        <v/>
      </c>
      <c r="K36" s="27" t="str">
        <f t="shared" si="4"/>
        <v/>
      </c>
      <c r="L36" s="25">
        <f t="shared" si="5"/>
        <v>30</v>
      </c>
      <c r="M36" s="28">
        <f t="shared" si="20"/>
        <v>2.411</v>
      </c>
      <c r="N36" s="28" t="str">
        <f t="shared" si="10"/>
        <v/>
      </c>
      <c r="O36" s="28" t="str">
        <f t="shared" si="21"/>
        <v/>
      </c>
      <c r="P36" s="27" t="str">
        <f t="shared" si="22"/>
        <v/>
      </c>
      <c r="Q36" s="27" t="str">
        <f t="shared" si="6"/>
        <v/>
      </c>
      <c r="R36" s="27" t="str">
        <f t="shared" si="13"/>
        <v>MSS East</v>
      </c>
      <c r="S36" s="27" t="str">
        <f t="shared" si="7"/>
        <v/>
      </c>
    </row>
    <row r="37" spans="1:19" ht="29" x14ac:dyDescent="0.35">
      <c r="A37" s="18" t="s">
        <v>60</v>
      </c>
      <c r="B37" s="19" t="s">
        <v>37</v>
      </c>
      <c r="C37" s="11"/>
      <c r="D37" s="11"/>
      <c r="E37" s="11"/>
      <c r="F37" s="25">
        <f t="shared" si="0"/>
        <v>0</v>
      </c>
      <c r="G37" s="26">
        <f t="shared" si="8"/>
        <v>0</v>
      </c>
      <c r="H37" s="27" t="str">
        <f t="shared" si="1"/>
        <v/>
      </c>
      <c r="I37" s="27" t="str">
        <f t="shared" si="2"/>
        <v/>
      </c>
      <c r="J37" s="27" t="str">
        <f t="shared" si="3"/>
        <v/>
      </c>
      <c r="K37" s="27" t="str">
        <f t="shared" si="4"/>
        <v/>
      </c>
      <c r="L37" s="25">
        <f t="shared" si="5"/>
        <v>30</v>
      </c>
      <c r="M37" s="28">
        <f t="shared" si="20"/>
        <v>2.411</v>
      </c>
      <c r="N37" s="28" t="str">
        <f t="shared" si="10"/>
        <v/>
      </c>
      <c r="O37" s="28" t="str">
        <f t="shared" si="21"/>
        <v/>
      </c>
      <c r="P37" s="27" t="str">
        <f t="shared" si="22"/>
        <v/>
      </c>
      <c r="Q37" s="27" t="str">
        <f t="shared" si="6"/>
        <v/>
      </c>
      <c r="R37" s="27" t="str">
        <f t="shared" si="13"/>
        <v>MSS East</v>
      </c>
      <c r="S37" s="27" t="str">
        <f t="shared" si="7"/>
        <v/>
      </c>
    </row>
    <row r="38" spans="1:19" ht="29" x14ac:dyDescent="0.35">
      <c r="A38" s="18" t="s">
        <v>60</v>
      </c>
      <c r="B38" s="19" t="s">
        <v>38</v>
      </c>
      <c r="C38" s="11"/>
      <c r="D38" s="11"/>
      <c r="E38" s="11"/>
      <c r="F38" s="25">
        <f t="shared" si="0"/>
        <v>0</v>
      </c>
      <c r="G38" s="26">
        <f t="shared" si="8"/>
        <v>0</v>
      </c>
      <c r="H38" s="27" t="str">
        <f t="shared" si="1"/>
        <v/>
      </c>
      <c r="I38" s="27" t="str">
        <f t="shared" si="2"/>
        <v/>
      </c>
      <c r="J38" s="27" t="str">
        <f t="shared" si="3"/>
        <v/>
      </c>
      <c r="K38" s="27" t="str">
        <f t="shared" si="4"/>
        <v/>
      </c>
      <c r="L38" s="25">
        <f t="shared" si="5"/>
        <v>30</v>
      </c>
      <c r="M38" s="28">
        <f t="shared" si="20"/>
        <v>2.411</v>
      </c>
      <c r="N38" s="28" t="str">
        <f t="shared" si="10"/>
        <v/>
      </c>
      <c r="O38" s="28" t="str">
        <f t="shared" si="21"/>
        <v/>
      </c>
      <c r="P38" s="27" t="str">
        <f t="shared" si="22"/>
        <v/>
      </c>
      <c r="Q38" s="27" t="str">
        <f t="shared" si="6"/>
        <v/>
      </c>
      <c r="R38" s="27" t="str">
        <f t="shared" si="13"/>
        <v>MSS East</v>
      </c>
      <c r="S38" s="27" t="str">
        <f t="shared" si="7"/>
        <v/>
      </c>
    </row>
    <row r="39" spans="1:19" ht="29" x14ac:dyDescent="0.35">
      <c r="A39" s="18" t="s">
        <v>60</v>
      </c>
      <c r="B39" s="19" t="s">
        <v>39</v>
      </c>
      <c r="C39" s="11"/>
      <c r="D39" s="11"/>
      <c r="E39" s="11"/>
      <c r="F39" s="25">
        <f t="shared" si="0"/>
        <v>0</v>
      </c>
      <c r="G39" s="26">
        <f t="shared" si="8"/>
        <v>0</v>
      </c>
      <c r="H39" s="27" t="str">
        <f t="shared" si="1"/>
        <v/>
      </c>
      <c r="I39" s="27" t="str">
        <f t="shared" si="2"/>
        <v/>
      </c>
      <c r="J39" s="27" t="str">
        <f t="shared" si="3"/>
        <v/>
      </c>
      <c r="K39" s="27" t="str">
        <f t="shared" si="4"/>
        <v/>
      </c>
      <c r="L39" s="25">
        <f t="shared" si="5"/>
        <v>30</v>
      </c>
      <c r="M39" s="28">
        <f t="shared" si="20"/>
        <v>2.411</v>
      </c>
      <c r="N39" s="28" t="str">
        <f t="shared" si="10"/>
        <v/>
      </c>
      <c r="O39" s="28" t="str">
        <f t="shared" si="21"/>
        <v/>
      </c>
      <c r="P39" s="27" t="str">
        <f t="shared" si="22"/>
        <v/>
      </c>
      <c r="Q39" s="27" t="str">
        <f t="shared" si="6"/>
        <v/>
      </c>
      <c r="R39" s="27" t="str">
        <f t="shared" si="13"/>
        <v>MSS East</v>
      </c>
      <c r="S39" s="27" t="str">
        <f t="shared" si="7"/>
        <v/>
      </c>
    </row>
    <row r="40" spans="1:19" ht="29" x14ac:dyDescent="0.35">
      <c r="A40" s="18" t="s">
        <v>60</v>
      </c>
      <c r="B40" s="19" t="s">
        <v>40</v>
      </c>
      <c r="C40" s="11"/>
      <c r="D40" s="11"/>
      <c r="E40" s="11"/>
      <c r="F40" s="25">
        <f t="shared" si="0"/>
        <v>0</v>
      </c>
      <c r="G40" s="26">
        <f t="shared" si="8"/>
        <v>0</v>
      </c>
      <c r="H40" s="27" t="str">
        <f t="shared" si="1"/>
        <v/>
      </c>
      <c r="I40" s="27" t="str">
        <f t="shared" si="2"/>
        <v/>
      </c>
      <c r="J40" s="27" t="str">
        <f t="shared" si="3"/>
        <v/>
      </c>
      <c r="K40" s="27" t="str">
        <f t="shared" si="4"/>
        <v>Y</v>
      </c>
      <c r="L40" s="25">
        <f t="shared" si="5"/>
        <v>30</v>
      </c>
      <c r="M40" s="28">
        <f t="shared" si="20"/>
        <v>2.411</v>
      </c>
      <c r="N40" s="28">
        <f t="shared" si="10"/>
        <v>30</v>
      </c>
      <c r="O40" s="28">
        <f t="shared" si="21"/>
        <v>2.411</v>
      </c>
      <c r="P40" s="27">
        <f t="shared" si="22"/>
        <v>4.1785095320623919E-3</v>
      </c>
      <c r="Q40" s="27">
        <f t="shared" si="6"/>
        <v>6.2160002062546732E-3</v>
      </c>
      <c r="R40" s="27" t="str">
        <f t="shared" si="13"/>
        <v>MSS East</v>
      </c>
      <c r="S40" s="27" t="str">
        <f t="shared" si="7"/>
        <v/>
      </c>
    </row>
    <row r="41" spans="1:19" ht="29" x14ac:dyDescent="0.35">
      <c r="A41" s="18" t="s">
        <v>61</v>
      </c>
      <c r="B41" s="19" t="s">
        <v>12</v>
      </c>
      <c r="C41" s="11">
        <v>165</v>
      </c>
      <c r="D41" s="11">
        <v>200</v>
      </c>
      <c r="E41" s="11">
        <v>900</v>
      </c>
      <c r="F41" s="25">
        <f t="shared" ref="F41:F72" si="23">E41*D41</f>
        <v>180000</v>
      </c>
      <c r="G41" s="26">
        <f t="shared" si="8"/>
        <v>4.133</v>
      </c>
      <c r="H41" s="27">
        <f t="shared" ref="H41:H72" si="24">IF($G41&gt;0,$G41/H$5,"")</f>
        <v>7.1629116117850949E-3</v>
      </c>
      <c r="I41" s="27">
        <f t="shared" ref="I41:I72" si="25">IF(AND(MID(A41,5,4)="East",$G41&gt;0),$G41/I$5,"")</f>
        <v>1.0655632041663443E-2</v>
      </c>
      <c r="J41" s="27" t="str">
        <f t="shared" ref="J41:J72" si="26">IF(AND(MID(A41,5,4)="West",$G41&gt;0),$G41/J$5,"")</f>
        <v/>
      </c>
      <c r="K41" s="27" t="str">
        <f t="shared" ref="K41:K72" si="27">IF(AND(LEN(A41)&gt;0,A41&lt;&gt;A42),"Y","")</f>
        <v/>
      </c>
      <c r="L41" s="25">
        <f t="shared" ref="L41:L72" si="28">IF(K40="Y",C41,IF(K40&lt;&gt;"Y",L40+C41))</f>
        <v>165</v>
      </c>
      <c r="M41" s="28">
        <f t="shared" si="20"/>
        <v>4.133</v>
      </c>
      <c r="N41" s="28" t="str">
        <f t="shared" si="10"/>
        <v/>
      </c>
      <c r="O41" s="28" t="str">
        <f t="shared" si="21"/>
        <v/>
      </c>
      <c r="P41" s="27" t="str">
        <f t="shared" si="22"/>
        <v/>
      </c>
      <c r="Q41" s="27" t="str">
        <f t="shared" ref="Q41:Q72" si="29">IF(AND(MID(A41,5,4)="East",$K41="Y"),$M41/I$5,"")</f>
        <v/>
      </c>
      <c r="R41" s="27" t="str">
        <f t="shared" si="13"/>
        <v>MSS East</v>
      </c>
      <c r="S41" s="27" t="str">
        <f t="shared" ref="S41:S72" si="30">IF(AND(MID(A41,5,4)="West",$K41="Y"),$M41/J$5,"")</f>
        <v/>
      </c>
    </row>
    <row r="42" spans="1:19" ht="29" x14ac:dyDescent="0.35">
      <c r="A42" s="18" t="s">
        <v>61</v>
      </c>
      <c r="B42" s="19" t="s">
        <v>14</v>
      </c>
      <c r="C42" s="11"/>
      <c r="D42" s="11"/>
      <c r="E42" s="11"/>
      <c r="F42" s="25">
        <f t="shared" si="23"/>
        <v>0</v>
      </c>
      <c r="G42" s="26">
        <f t="shared" si="8"/>
        <v>0</v>
      </c>
      <c r="H42" s="27" t="str">
        <f t="shared" si="24"/>
        <v/>
      </c>
      <c r="I42" s="27" t="str">
        <f t="shared" si="25"/>
        <v/>
      </c>
      <c r="J42" s="27" t="str">
        <f t="shared" si="26"/>
        <v/>
      </c>
      <c r="K42" s="27" t="str">
        <f t="shared" si="27"/>
        <v/>
      </c>
      <c r="L42" s="25">
        <f t="shared" si="28"/>
        <v>165</v>
      </c>
      <c r="M42" s="28">
        <f t="shared" si="20"/>
        <v>4.133</v>
      </c>
      <c r="N42" s="28" t="str">
        <f t="shared" si="10"/>
        <v/>
      </c>
      <c r="O42" s="28" t="str">
        <f t="shared" si="21"/>
        <v/>
      </c>
      <c r="P42" s="27" t="str">
        <f t="shared" si="22"/>
        <v/>
      </c>
      <c r="Q42" s="27" t="str">
        <f t="shared" si="29"/>
        <v/>
      </c>
      <c r="R42" s="27" t="str">
        <f t="shared" si="13"/>
        <v>MSS East</v>
      </c>
      <c r="S42" s="27" t="str">
        <f t="shared" si="30"/>
        <v/>
      </c>
    </row>
    <row r="43" spans="1:19" ht="29" x14ac:dyDescent="0.35">
      <c r="A43" s="18" t="s">
        <v>61</v>
      </c>
      <c r="B43" s="19" t="s">
        <v>21</v>
      </c>
      <c r="C43" s="11"/>
      <c r="D43" s="11"/>
      <c r="E43" s="11"/>
      <c r="F43" s="25">
        <f t="shared" si="23"/>
        <v>0</v>
      </c>
      <c r="G43" s="26">
        <f t="shared" si="8"/>
        <v>0</v>
      </c>
      <c r="H43" s="27" t="str">
        <f t="shared" si="24"/>
        <v/>
      </c>
      <c r="I43" s="27" t="str">
        <f t="shared" si="25"/>
        <v/>
      </c>
      <c r="J43" s="27" t="str">
        <f t="shared" si="26"/>
        <v/>
      </c>
      <c r="K43" s="27" t="str">
        <f t="shared" si="27"/>
        <v/>
      </c>
      <c r="L43" s="25">
        <f t="shared" si="28"/>
        <v>165</v>
      </c>
      <c r="M43" s="28">
        <f t="shared" si="20"/>
        <v>4.133</v>
      </c>
      <c r="N43" s="28" t="str">
        <f t="shared" si="10"/>
        <v/>
      </c>
      <c r="O43" s="28" t="str">
        <f t="shared" si="21"/>
        <v/>
      </c>
      <c r="P43" s="27" t="str">
        <f t="shared" si="22"/>
        <v/>
      </c>
      <c r="Q43" s="27" t="str">
        <f t="shared" si="29"/>
        <v/>
      </c>
      <c r="R43" s="27" t="str">
        <f t="shared" si="13"/>
        <v>MSS East</v>
      </c>
      <c r="S43" s="27" t="str">
        <f t="shared" si="30"/>
        <v/>
      </c>
    </row>
    <row r="44" spans="1:19" ht="29" x14ac:dyDescent="0.35">
      <c r="A44" s="18" t="s">
        <v>61</v>
      </c>
      <c r="B44" s="19" t="s">
        <v>36</v>
      </c>
      <c r="C44" s="11"/>
      <c r="D44" s="11"/>
      <c r="E44" s="11"/>
      <c r="F44" s="25">
        <f t="shared" si="23"/>
        <v>0</v>
      </c>
      <c r="G44" s="26">
        <f t="shared" si="8"/>
        <v>0</v>
      </c>
      <c r="H44" s="27" t="str">
        <f t="shared" si="24"/>
        <v/>
      </c>
      <c r="I44" s="27" t="str">
        <f t="shared" si="25"/>
        <v/>
      </c>
      <c r="J44" s="27" t="str">
        <f t="shared" si="26"/>
        <v/>
      </c>
      <c r="K44" s="27" t="str">
        <f t="shared" si="27"/>
        <v/>
      </c>
      <c r="L44" s="25">
        <f t="shared" si="28"/>
        <v>165</v>
      </c>
      <c r="M44" s="28">
        <f t="shared" si="20"/>
        <v>4.133</v>
      </c>
      <c r="N44" s="28" t="str">
        <f t="shared" si="10"/>
        <v/>
      </c>
      <c r="O44" s="28" t="str">
        <f t="shared" si="21"/>
        <v/>
      </c>
      <c r="P44" s="27" t="str">
        <f t="shared" si="22"/>
        <v/>
      </c>
      <c r="Q44" s="27" t="str">
        <f t="shared" si="29"/>
        <v/>
      </c>
      <c r="R44" s="27" t="str">
        <f t="shared" si="13"/>
        <v>MSS East</v>
      </c>
      <c r="S44" s="27" t="str">
        <f t="shared" si="30"/>
        <v/>
      </c>
    </row>
    <row r="45" spans="1:19" ht="29" x14ac:dyDescent="0.35">
      <c r="A45" s="18" t="s">
        <v>61</v>
      </c>
      <c r="B45" s="19" t="s">
        <v>37</v>
      </c>
      <c r="C45" s="11"/>
      <c r="D45" s="11"/>
      <c r="E45" s="11"/>
      <c r="F45" s="25">
        <f t="shared" si="23"/>
        <v>0</v>
      </c>
      <c r="G45" s="26">
        <f t="shared" si="8"/>
        <v>0</v>
      </c>
      <c r="H45" s="27" t="str">
        <f t="shared" si="24"/>
        <v/>
      </c>
      <c r="I45" s="27" t="str">
        <f t="shared" si="25"/>
        <v/>
      </c>
      <c r="J45" s="27" t="str">
        <f t="shared" si="26"/>
        <v/>
      </c>
      <c r="K45" s="27" t="str">
        <f t="shared" si="27"/>
        <v/>
      </c>
      <c r="L45" s="25">
        <f t="shared" si="28"/>
        <v>165</v>
      </c>
      <c r="M45" s="28">
        <f t="shared" si="20"/>
        <v>4.133</v>
      </c>
      <c r="N45" s="28" t="str">
        <f t="shared" si="10"/>
        <v/>
      </c>
      <c r="O45" s="28" t="str">
        <f t="shared" si="21"/>
        <v/>
      </c>
      <c r="P45" s="27" t="str">
        <f t="shared" si="22"/>
        <v/>
      </c>
      <c r="Q45" s="27" t="str">
        <f t="shared" si="29"/>
        <v/>
      </c>
      <c r="R45" s="27" t="str">
        <f t="shared" si="13"/>
        <v>MSS East</v>
      </c>
      <c r="S45" s="27" t="str">
        <f t="shared" si="30"/>
        <v/>
      </c>
    </row>
    <row r="46" spans="1:19" ht="29" x14ac:dyDescent="0.35">
      <c r="A46" s="18" t="s">
        <v>61</v>
      </c>
      <c r="B46" s="19" t="s">
        <v>38</v>
      </c>
      <c r="C46" s="11"/>
      <c r="D46" s="11"/>
      <c r="E46" s="11"/>
      <c r="F46" s="25">
        <f t="shared" si="23"/>
        <v>0</v>
      </c>
      <c r="G46" s="26">
        <f t="shared" si="8"/>
        <v>0</v>
      </c>
      <c r="H46" s="27" t="str">
        <f t="shared" si="24"/>
        <v/>
      </c>
      <c r="I46" s="27" t="str">
        <f t="shared" si="25"/>
        <v/>
      </c>
      <c r="J46" s="27" t="str">
        <f t="shared" si="26"/>
        <v/>
      </c>
      <c r="K46" s="27" t="str">
        <f t="shared" si="27"/>
        <v/>
      </c>
      <c r="L46" s="25">
        <f t="shared" si="28"/>
        <v>165</v>
      </c>
      <c r="M46" s="28">
        <f t="shared" si="20"/>
        <v>4.133</v>
      </c>
      <c r="N46" s="28" t="str">
        <f t="shared" si="10"/>
        <v/>
      </c>
      <c r="O46" s="28" t="str">
        <f t="shared" si="21"/>
        <v/>
      </c>
      <c r="P46" s="27" t="str">
        <f t="shared" si="22"/>
        <v/>
      </c>
      <c r="Q46" s="27" t="str">
        <f t="shared" si="29"/>
        <v/>
      </c>
      <c r="R46" s="27" t="str">
        <f t="shared" si="13"/>
        <v>MSS East</v>
      </c>
      <c r="S46" s="27" t="str">
        <f t="shared" si="30"/>
        <v/>
      </c>
    </row>
    <row r="47" spans="1:19" ht="29" x14ac:dyDescent="0.35">
      <c r="A47" s="18" t="s">
        <v>61</v>
      </c>
      <c r="B47" s="19" t="s">
        <v>39</v>
      </c>
      <c r="C47" s="11"/>
      <c r="D47" s="11"/>
      <c r="E47" s="11"/>
      <c r="F47" s="25">
        <f t="shared" si="23"/>
        <v>0</v>
      </c>
      <c r="G47" s="26">
        <f t="shared" si="8"/>
        <v>0</v>
      </c>
      <c r="H47" s="27" t="str">
        <f t="shared" si="24"/>
        <v/>
      </c>
      <c r="I47" s="27" t="str">
        <f t="shared" si="25"/>
        <v/>
      </c>
      <c r="J47" s="27" t="str">
        <f t="shared" si="26"/>
        <v/>
      </c>
      <c r="K47" s="27" t="str">
        <f t="shared" si="27"/>
        <v/>
      </c>
      <c r="L47" s="25">
        <f t="shared" si="28"/>
        <v>165</v>
      </c>
      <c r="M47" s="28">
        <f t="shared" si="20"/>
        <v>4.133</v>
      </c>
      <c r="N47" s="28" t="str">
        <f t="shared" si="10"/>
        <v/>
      </c>
      <c r="O47" s="28" t="str">
        <f t="shared" si="21"/>
        <v/>
      </c>
      <c r="P47" s="27" t="str">
        <f t="shared" si="22"/>
        <v/>
      </c>
      <c r="Q47" s="27" t="str">
        <f t="shared" si="29"/>
        <v/>
      </c>
      <c r="R47" s="27" t="str">
        <f t="shared" si="13"/>
        <v>MSS East</v>
      </c>
      <c r="S47" s="27" t="str">
        <f t="shared" si="30"/>
        <v/>
      </c>
    </row>
    <row r="48" spans="1:19" ht="29" x14ac:dyDescent="0.35">
      <c r="A48" s="18" t="s">
        <v>61</v>
      </c>
      <c r="B48" s="19" t="s">
        <v>40</v>
      </c>
      <c r="C48" s="11"/>
      <c r="D48" s="11"/>
      <c r="E48" s="11"/>
      <c r="F48" s="25">
        <f t="shared" si="23"/>
        <v>0</v>
      </c>
      <c r="G48" s="26">
        <f t="shared" si="8"/>
        <v>0</v>
      </c>
      <c r="H48" s="27" t="str">
        <f t="shared" si="24"/>
        <v/>
      </c>
      <c r="I48" s="27" t="str">
        <f t="shared" si="25"/>
        <v/>
      </c>
      <c r="J48" s="27" t="str">
        <f t="shared" si="26"/>
        <v/>
      </c>
      <c r="K48" s="27" t="str">
        <f t="shared" si="27"/>
        <v>Y</v>
      </c>
      <c r="L48" s="25">
        <f t="shared" si="28"/>
        <v>165</v>
      </c>
      <c r="M48" s="28">
        <f t="shared" si="20"/>
        <v>4.133</v>
      </c>
      <c r="N48" s="28">
        <f t="shared" si="10"/>
        <v>165</v>
      </c>
      <c r="O48" s="28">
        <f t="shared" si="21"/>
        <v>4.133</v>
      </c>
      <c r="P48" s="27">
        <f t="shared" si="22"/>
        <v>7.1629116117850949E-3</v>
      </c>
      <c r="Q48" s="27">
        <f t="shared" si="29"/>
        <v>1.0655632041663443E-2</v>
      </c>
      <c r="R48" s="27" t="str">
        <f t="shared" si="13"/>
        <v>MSS East</v>
      </c>
      <c r="S48" s="27" t="str">
        <f t="shared" si="30"/>
        <v/>
      </c>
    </row>
    <row r="49" spans="1:19" ht="29" x14ac:dyDescent="0.35">
      <c r="A49" s="18" t="s">
        <v>62</v>
      </c>
      <c r="B49" s="19" t="s">
        <v>12</v>
      </c>
      <c r="C49" s="11">
        <v>60</v>
      </c>
      <c r="D49" s="11">
        <v>218</v>
      </c>
      <c r="E49" s="11">
        <v>1080</v>
      </c>
      <c r="F49" s="25">
        <f t="shared" si="23"/>
        <v>235440</v>
      </c>
      <c r="G49" s="26">
        <f t="shared" si="8"/>
        <v>5.4050000000000002</v>
      </c>
      <c r="H49" s="27">
        <f t="shared" si="24"/>
        <v>9.3674176776429811E-3</v>
      </c>
      <c r="I49" s="27">
        <f t="shared" si="25"/>
        <v>1.3935081341686648E-2</v>
      </c>
      <c r="J49" s="27" t="str">
        <f t="shared" si="26"/>
        <v/>
      </c>
      <c r="K49" s="27" t="str">
        <f t="shared" si="27"/>
        <v/>
      </c>
      <c r="L49" s="25">
        <f t="shared" si="28"/>
        <v>60</v>
      </c>
      <c r="M49" s="28">
        <f t="shared" si="20"/>
        <v>5.4050000000000002</v>
      </c>
      <c r="N49" s="28" t="str">
        <f t="shared" si="10"/>
        <v/>
      </c>
      <c r="O49" s="28" t="str">
        <f t="shared" si="21"/>
        <v/>
      </c>
      <c r="P49" s="27" t="str">
        <f t="shared" si="22"/>
        <v/>
      </c>
      <c r="Q49" s="27" t="str">
        <f t="shared" si="29"/>
        <v/>
      </c>
      <c r="R49" s="27" t="str">
        <f t="shared" si="13"/>
        <v>MSS East</v>
      </c>
      <c r="S49" s="27" t="str">
        <f t="shared" si="30"/>
        <v/>
      </c>
    </row>
    <row r="50" spans="1:19" ht="29" x14ac:dyDescent="0.35">
      <c r="A50" s="18" t="s">
        <v>62</v>
      </c>
      <c r="B50" s="19" t="s">
        <v>14</v>
      </c>
      <c r="C50" s="11"/>
      <c r="D50" s="11"/>
      <c r="E50" s="11"/>
      <c r="F50" s="25">
        <f t="shared" si="23"/>
        <v>0</v>
      </c>
      <c r="G50" s="26">
        <f t="shared" si="8"/>
        <v>0</v>
      </c>
      <c r="H50" s="27" t="str">
        <f t="shared" si="24"/>
        <v/>
      </c>
      <c r="I50" s="27" t="str">
        <f t="shared" si="25"/>
        <v/>
      </c>
      <c r="J50" s="27" t="str">
        <f t="shared" si="26"/>
        <v/>
      </c>
      <c r="K50" s="27" t="str">
        <f t="shared" si="27"/>
        <v/>
      </c>
      <c r="L50" s="25">
        <f t="shared" si="28"/>
        <v>60</v>
      </c>
      <c r="M50" s="28">
        <f t="shared" si="20"/>
        <v>5.4050000000000002</v>
      </c>
      <c r="N50" s="28" t="str">
        <f t="shared" si="10"/>
        <v/>
      </c>
      <c r="O50" s="28" t="str">
        <f t="shared" si="21"/>
        <v/>
      </c>
      <c r="P50" s="27" t="str">
        <f t="shared" si="22"/>
        <v/>
      </c>
      <c r="Q50" s="27" t="str">
        <f t="shared" si="29"/>
        <v/>
      </c>
      <c r="R50" s="27" t="str">
        <f t="shared" si="13"/>
        <v>MSS East</v>
      </c>
      <c r="S50" s="27" t="str">
        <f t="shared" si="30"/>
        <v/>
      </c>
    </row>
    <row r="51" spans="1:19" ht="29" x14ac:dyDescent="0.35">
      <c r="A51" s="18" t="s">
        <v>62</v>
      </c>
      <c r="B51" s="19" t="s">
        <v>21</v>
      </c>
      <c r="C51" s="11"/>
      <c r="D51" s="11"/>
      <c r="E51" s="11"/>
      <c r="F51" s="25">
        <f t="shared" si="23"/>
        <v>0</v>
      </c>
      <c r="G51" s="26">
        <f t="shared" si="8"/>
        <v>0</v>
      </c>
      <c r="H51" s="27" t="str">
        <f t="shared" si="24"/>
        <v/>
      </c>
      <c r="I51" s="27" t="str">
        <f t="shared" si="25"/>
        <v/>
      </c>
      <c r="J51" s="27" t="str">
        <f t="shared" si="26"/>
        <v/>
      </c>
      <c r="K51" s="27" t="str">
        <f t="shared" si="27"/>
        <v/>
      </c>
      <c r="L51" s="25">
        <f t="shared" si="28"/>
        <v>60</v>
      </c>
      <c r="M51" s="28">
        <f t="shared" si="20"/>
        <v>5.4050000000000002</v>
      </c>
      <c r="N51" s="28" t="str">
        <f t="shared" si="10"/>
        <v/>
      </c>
      <c r="O51" s="28" t="str">
        <f t="shared" si="21"/>
        <v/>
      </c>
      <c r="P51" s="27" t="str">
        <f t="shared" si="22"/>
        <v/>
      </c>
      <c r="Q51" s="27" t="str">
        <f t="shared" si="29"/>
        <v/>
      </c>
      <c r="R51" s="27" t="str">
        <f t="shared" si="13"/>
        <v>MSS East</v>
      </c>
      <c r="S51" s="27" t="str">
        <f t="shared" si="30"/>
        <v/>
      </c>
    </row>
    <row r="52" spans="1:19" ht="29" x14ac:dyDescent="0.35">
      <c r="A52" s="18" t="s">
        <v>62</v>
      </c>
      <c r="B52" s="19" t="s">
        <v>36</v>
      </c>
      <c r="C52" s="11"/>
      <c r="D52" s="11"/>
      <c r="E52" s="11"/>
      <c r="F52" s="25">
        <f t="shared" si="23"/>
        <v>0</v>
      </c>
      <c r="G52" s="26">
        <f t="shared" si="8"/>
        <v>0</v>
      </c>
      <c r="H52" s="27" t="str">
        <f t="shared" si="24"/>
        <v/>
      </c>
      <c r="I52" s="27" t="str">
        <f t="shared" si="25"/>
        <v/>
      </c>
      <c r="J52" s="27" t="str">
        <f t="shared" si="26"/>
        <v/>
      </c>
      <c r="K52" s="27" t="str">
        <f t="shared" si="27"/>
        <v/>
      </c>
      <c r="L52" s="25">
        <f t="shared" si="28"/>
        <v>60</v>
      </c>
      <c r="M52" s="28">
        <f t="shared" si="20"/>
        <v>5.4050000000000002</v>
      </c>
      <c r="N52" s="28" t="str">
        <f t="shared" si="10"/>
        <v/>
      </c>
      <c r="O52" s="28" t="str">
        <f t="shared" si="21"/>
        <v/>
      </c>
      <c r="P52" s="27" t="str">
        <f t="shared" si="22"/>
        <v/>
      </c>
      <c r="Q52" s="27" t="str">
        <f t="shared" si="29"/>
        <v/>
      </c>
      <c r="R52" s="27" t="str">
        <f t="shared" si="13"/>
        <v>MSS East</v>
      </c>
      <c r="S52" s="27" t="str">
        <f t="shared" si="30"/>
        <v/>
      </c>
    </row>
    <row r="53" spans="1:19" ht="29" x14ac:dyDescent="0.35">
      <c r="A53" s="18" t="s">
        <v>62</v>
      </c>
      <c r="B53" s="19" t="s">
        <v>37</v>
      </c>
      <c r="C53" s="11"/>
      <c r="D53" s="11"/>
      <c r="E53" s="11"/>
      <c r="F53" s="25">
        <f t="shared" si="23"/>
        <v>0</v>
      </c>
      <c r="G53" s="26">
        <f t="shared" si="8"/>
        <v>0</v>
      </c>
      <c r="H53" s="27" t="str">
        <f t="shared" si="24"/>
        <v/>
      </c>
      <c r="I53" s="27" t="str">
        <f t="shared" si="25"/>
        <v/>
      </c>
      <c r="J53" s="27" t="str">
        <f t="shared" si="26"/>
        <v/>
      </c>
      <c r="K53" s="27" t="str">
        <f t="shared" si="27"/>
        <v/>
      </c>
      <c r="L53" s="25">
        <f t="shared" si="28"/>
        <v>60</v>
      </c>
      <c r="M53" s="28">
        <f t="shared" si="20"/>
        <v>5.4050000000000002</v>
      </c>
      <c r="N53" s="28" t="str">
        <f t="shared" si="10"/>
        <v/>
      </c>
      <c r="O53" s="28" t="str">
        <f t="shared" si="21"/>
        <v/>
      </c>
      <c r="P53" s="27" t="str">
        <f t="shared" si="22"/>
        <v/>
      </c>
      <c r="Q53" s="27" t="str">
        <f t="shared" si="29"/>
        <v/>
      </c>
      <c r="R53" s="27" t="str">
        <f t="shared" si="13"/>
        <v>MSS East</v>
      </c>
      <c r="S53" s="27" t="str">
        <f t="shared" si="30"/>
        <v/>
      </c>
    </row>
    <row r="54" spans="1:19" ht="29" x14ac:dyDescent="0.35">
      <c r="A54" s="18" t="s">
        <v>62</v>
      </c>
      <c r="B54" s="19" t="s">
        <v>38</v>
      </c>
      <c r="C54" s="11"/>
      <c r="D54" s="11"/>
      <c r="E54" s="11"/>
      <c r="F54" s="25">
        <f t="shared" si="23"/>
        <v>0</v>
      </c>
      <c r="G54" s="26">
        <f t="shared" si="8"/>
        <v>0</v>
      </c>
      <c r="H54" s="27" t="str">
        <f t="shared" si="24"/>
        <v/>
      </c>
      <c r="I54" s="27" t="str">
        <f t="shared" si="25"/>
        <v/>
      </c>
      <c r="J54" s="27" t="str">
        <f t="shared" si="26"/>
        <v/>
      </c>
      <c r="K54" s="27" t="str">
        <f t="shared" si="27"/>
        <v/>
      </c>
      <c r="L54" s="25">
        <f t="shared" si="28"/>
        <v>60</v>
      </c>
      <c r="M54" s="28">
        <f t="shared" si="20"/>
        <v>5.4050000000000002</v>
      </c>
      <c r="N54" s="28" t="str">
        <f t="shared" si="10"/>
        <v/>
      </c>
      <c r="O54" s="28" t="str">
        <f t="shared" si="21"/>
        <v/>
      </c>
      <c r="P54" s="27" t="str">
        <f t="shared" si="22"/>
        <v/>
      </c>
      <c r="Q54" s="27" t="str">
        <f t="shared" si="29"/>
        <v/>
      </c>
      <c r="R54" s="27" t="str">
        <f t="shared" si="13"/>
        <v>MSS East</v>
      </c>
      <c r="S54" s="27" t="str">
        <f t="shared" si="30"/>
        <v/>
      </c>
    </row>
    <row r="55" spans="1:19" ht="29" x14ac:dyDescent="0.35">
      <c r="A55" s="18" t="s">
        <v>62</v>
      </c>
      <c r="B55" s="19" t="s">
        <v>39</v>
      </c>
      <c r="C55" s="11"/>
      <c r="D55" s="11"/>
      <c r="E55" s="11"/>
      <c r="F55" s="25">
        <f t="shared" si="23"/>
        <v>0</v>
      </c>
      <c r="G55" s="26">
        <f t="shared" si="8"/>
        <v>0</v>
      </c>
      <c r="H55" s="27" t="str">
        <f t="shared" si="24"/>
        <v/>
      </c>
      <c r="I55" s="27" t="str">
        <f t="shared" si="25"/>
        <v/>
      </c>
      <c r="J55" s="27" t="str">
        <f t="shared" si="26"/>
        <v/>
      </c>
      <c r="K55" s="27" t="str">
        <f t="shared" si="27"/>
        <v/>
      </c>
      <c r="L55" s="25">
        <f t="shared" si="28"/>
        <v>60</v>
      </c>
      <c r="M55" s="28">
        <f t="shared" si="20"/>
        <v>5.4050000000000002</v>
      </c>
      <c r="N55" s="28" t="str">
        <f t="shared" si="10"/>
        <v/>
      </c>
      <c r="O55" s="28" t="str">
        <f t="shared" si="21"/>
        <v/>
      </c>
      <c r="P55" s="27" t="str">
        <f t="shared" si="22"/>
        <v/>
      </c>
      <c r="Q55" s="27" t="str">
        <f t="shared" si="29"/>
        <v/>
      </c>
      <c r="R55" s="27" t="str">
        <f t="shared" si="13"/>
        <v>MSS East</v>
      </c>
      <c r="S55" s="27" t="str">
        <f t="shared" si="30"/>
        <v/>
      </c>
    </row>
    <row r="56" spans="1:19" ht="29" x14ac:dyDescent="0.35">
      <c r="A56" s="18" t="s">
        <v>62</v>
      </c>
      <c r="B56" s="19" t="s">
        <v>40</v>
      </c>
      <c r="C56" s="11"/>
      <c r="D56" s="11"/>
      <c r="E56" s="11"/>
      <c r="F56" s="25">
        <f t="shared" si="23"/>
        <v>0</v>
      </c>
      <c r="G56" s="26">
        <f t="shared" si="8"/>
        <v>0</v>
      </c>
      <c r="H56" s="27" t="str">
        <f t="shared" si="24"/>
        <v/>
      </c>
      <c r="I56" s="27" t="str">
        <f t="shared" si="25"/>
        <v/>
      </c>
      <c r="J56" s="27" t="str">
        <f t="shared" si="26"/>
        <v/>
      </c>
      <c r="K56" s="27" t="str">
        <f t="shared" si="27"/>
        <v>Y</v>
      </c>
      <c r="L56" s="25">
        <f t="shared" si="28"/>
        <v>60</v>
      </c>
      <c r="M56" s="28">
        <f t="shared" si="20"/>
        <v>5.4050000000000002</v>
      </c>
      <c r="N56" s="28">
        <f t="shared" si="10"/>
        <v>60</v>
      </c>
      <c r="O56" s="28">
        <f t="shared" si="21"/>
        <v>5.4050000000000002</v>
      </c>
      <c r="P56" s="27">
        <f t="shared" si="22"/>
        <v>9.3674176776429811E-3</v>
      </c>
      <c r="Q56" s="27">
        <f t="shared" si="29"/>
        <v>1.3935081341686648E-2</v>
      </c>
      <c r="R56" s="27" t="str">
        <f t="shared" si="13"/>
        <v>MSS East</v>
      </c>
      <c r="S56" s="27" t="str">
        <f t="shared" si="30"/>
        <v/>
      </c>
    </row>
    <row r="57" spans="1:19" ht="43.5" x14ac:dyDescent="0.35">
      <c r="A57" s="18" t="s">
        <v>63</v>
      </c>
      <c r="B57" s="19" t="s">
        <v>12</v>
      </c>
      <c r="C57" s="11">
        <v>20</v>
      </c>
      <c r="D57" s="11">
        <v>200</v>
      </c>
      <c r="E57" s="11">
        <v>100</v>
      </c>
      <c r="F57" s="25">
        <f t="shared" si="23"/>
        <v>20000</v>
      </c>
      <c r="G57" s="26">
        <f t="shared" si="8"/>
        <v>0.46</v>
      </c>
      <c r="H57" s="27">
        <f t="shared" si="24"/>
        <v>7.9722703639514738E-4</v>
      </c>
      <c r="I57" s="27" t="str">
        <f t="shared" si="25"/>
        <v/>
      </c>
      <c r="J57" s="27">
        <f t="shared" si="26"/>
        <v>2.7189975174370493E-3</v>
      </c>
      <c r="K57" s="27" t="str">
        <f t="shared" si="27"/>
        <v/>
      </c>
      <c r="L57" s="25">
        <f t="shared" si="28"/>
        <v>20</v>
      </c>
      <c r="M57" s="28">
        <f t="shared" si="17"/>
        <v>0.46</v>
      </c>
      <c r="N57" s="28" t="str">
        <f t="shared" si="10"/>
        <v/>
      </c>
      <c r="O57" s="28" t="str">
        <f t="shared" ref="O57:O70" si="31">IF(K57="Y",M57,"")</f>
        <v/>
      </c>
      <c r="P57" s="27" t="str">
        <f t="shared" ref="P57:P70" si="32">IF($K57="Y",$M57/H$5,"")</f>
        <v/>
      </c>
      <c r="Q57" s="27" t="str">
        <f t="shared" si="29"/>
        <v/>
      </c>
      <c r="R57" s="27" t="str">
        <f t="shared" si="13"/>
        <v>MSS West</v>
      </c>
      <c r="S57" s="27" t="str">
        <f t="shared" si="30"/>
        <v/>
      </c>
    </row>
    <row r="58" spans="1:19" ht="43.5" x14ac:dyDescent="0.35">
      <c r="A58" s="18" t="s">
        <v>63</v>
      </c>
      <c r="B58" s="19" t="s">
        <v>14</v>
      </c>
      <c r="C58" s="11">
        <v>40</v>
      </c>
      <c r="D58" s="11">
        <v>160</v>
      </c>
      <c r="E58" s="11">
        <v>326</v>
      </c>
      <c r="F58" s="25">
        <f t="shared" si="23"/>
        <v>52160</v>
      </c>
      <c r="G58" s="26">
        <f t="shared" si="8"/>
        <v>1.198</v>
      </c>
      <c r="H58" s="27">
        <f t="shared" si="24"/>
        <v>2.0762564991334488E-3</v>
      </c>
      <c r="I58" s="27" t="str">
        <f t="shared" si="25"/>
        <v/>
      </c>
      <c r="J58" s="27">
        <f t="shared" si="26"/>
        <v>7.0812152736730105E-3</v>
      </c>
      <c r="K58" s="27" t="str">
        <f t="shared" si="27"/>
        <v/>
      </c>
      <c r="L58" s="25">
        <f t="shared" si="28"/>
        <v>60</v>
      </c>
      <c r="M58" s="28">
        <f t="shared" si="17"/>
        <v>1.6579999999999999</v>
      </c>
      <c r="N58" s="28" t="str">
        <f t="shared" si="10"/>
        <v/>
      </c>
      <c r="O58" s="28" t="str">
        <f t="shared" si="31"/>
        <v/>
      </c>
      <c r="P58" s="27" t="str">
        <f t="shared" si="32"/>
        <v/>
      </c>
      <c r="Q58" s="27" t="str">
        <f t="shared" si="29"/>
        <v/>
      </c>
      <c r="R58" s="27" t="str">
        <f t="shared" si="13"/>
        <v>MSS West</v>
      </c>
      <c r="S58" s="27" t="str">
        <f t="shared" si="30"/>
        <v/>
      </c>
    </row>
    <row r="59" spans="1:19" ht="43.5" x14ac:dyDescent="0.35">
      <c r="A59" s="18" t="s">
        <v>63</v>
      </c>
      <c r="B59" s="19" t="s">
        <v>21</v>
      </c>
      <c r="C59" s="11"/>
      <c r="D59" s="11"/>
      <c r="E59" s="11"/>
      <c r="F59" s="25">
        <f t="shared" si="23"/>
        <v>0</v>
      </c>
      <c r="G59" s="26">
        <f t="shared" si="8"/>
        <v>0</v>
      </c>
      <c r="H59" s="27" t="str">
        <f t="shared" si="24"/>
        <v/>
      </c>
      <c r="I59" s="27" t="str">
        <f t="shared" si="25"/>
        <v/>
      </c>
      <c r="J59" s="27" t="str">
        <f t="shared" si="26"/>
        <v/>
      </c>
      <c r="K59" s="27" t="str">
        <f t="shared" si="27"/>
        <v/>
      </c>
      <c r="L59" s="25">
        <f t="shared" si="28"/>
        <v>60</v>
      </c>
      <c r="M59" s="28">
        <f t="shared" si="17"/>
        <v>1.6579999999999999</v>
      </c>
      <c r="N59" s="28" t="str">
        <f t="shared" si="10"/>
        <v/>
      </c>
      <c r="O59" s="28" t="str">
        <f t="shared" si="31"/>
        <v/>
      </c>
      <c r="P59" s="27" t="str">
        <f t="shared" si="32"/>
        <v/>
      </c>
      <c r="Q59" s="27" t="str">
        <f t="shared" si="29"/>
        <v/>
      </c>
      <c r="R59" s="27" t="str">
        <f t="shared" si="13"/>
        <v>MSS West</v>
      </c>
      <c r="S59" s="27" t="str">
        <f t="shared" si="30"/>
        <v/>
      </c>
    </row>
    <row r="60" spans="1:19" ht="43.5" x14ac:dyDescent="0.35">
      <c r="A60" s="18" t="s">
        <v>63</v>
      </c>
      <c r="B60" s="19" t="s">
        <v>36</v>
      </c>
      <c r="C60" s="11"/>
      <c r="D60" s="11"/>
      <c r="E60" s="11"/>
      <c r="F60" s="25">
        <f t="shared" si="23"/>
        <v>0</v>
      </c>
      <c r="G60" s="26">
        <f t="shared" si="8"/>
        <v>0</v>
      </c>
      <c r="H60" s="27" t="str">
        <f t="shared" si="24"/>
        <v/>
      </c>
      <c r="I60" s="27" t="str">
        <f t="shared" si="25"/>
        <v/>
      </c>
      <c r="J60" s="27" t="str">
        <f t="shared" si="26"/>
        <v/>
      </c>
      <c r="K60" s="27" t="str">
        <f t="shared" si="27"/>
        <v/>
      </c>
      <c r="L60" s="25">
        <f t="shared" si="28"/>
        <v>60</v>
      </c>
      <c r="M60" s="28">
        <f t="shared" si="17"/>
        <v>1.6579999999999999</v>
      </c>
      <c r="N60" s="28" t="str">
        <f t="shared" si="10"/>
        <v/>
      </c>
      <c r="O60" s="28" t="str">
        <f t="shared" si="31"/>
        <v/>
      </c>
      <c r="P60" s="27" t="str">
        <f t="shared" si="32"/>
        <v/>
      </c>
      <c r="Q60" s="27" t="str">
        <f t="shared" si="29"/>
        <v/>
      </c>
      <c r="R60" s="27" t="str">
        <f t="shared" si="13"/>
        <v>MSS West</v>
      </c>
      <c r="S60" s="27" t="str">
        <f t="shared" si="30"/>
        <v/>
      </c>
    </row>
    <row r="61" spans="1:19" ht="43.5" x14ac:dyDescent="0.35">
      <c r="A61" s="18" t="s">
        <v>63</v>
      </c>
      <c r="B61" s="19" t="s">
        <v>37</v>
      </c>
      <c r="C61" s="11"/>
      <c r="D61" s="11"/>
      <c r="E61" s="11"/>
      <c r="F61" s="25">
        <f t="shared" si="23"/>
        <v>0</v>
      </c>
      <c r="G61" s="26">
        <f t="shared" si="8"/>
        <v>0</v>
      </c>
      <c r="H61" s="27" t="str">
        <f t="shared" si="24"/>
        <v/>
      </c>
      <c r="I61" s="27" t="str">
        <f t="shared" si="25"/>
        <v/>
      </c>
      <c r="J61" s="27" t="str">
        <f t="shared" si="26"/>
        <v/>
      </c>
      <c r="K61" s="27" t="str">
        <f t="shared" si="27"/>
        <v/>
      </c>
      <c r="L61" s="25">
        <f t="shared" si="28"/>
        <v>60</v>
      </c>
      <c r="M61" s="28">
        <f t="shared" si="17"/>
        <v>1.6579999999999999</v>
      </c>
      <c r="N61" s="28" t="str">
        <f t="shared" si="10"/>
        <v/>
      </c>
      <c r="O61" s="28" t="str">
        <f t="shared" si="31"/>
        <v/>
      </c>
      <c r="P61" s="27" t="str">
        <f t="shared" si="32"/>
        <v/>
      </c>
      <c r="Q61" s="27" t="str">
        <f t="shared" si="29"/>
        <v/>
      </c>
      <c r="R61" s="27" t="str">
        <f t="shared" si="13"/>
        <v>MSS West</v>
      </c>
      <c r="S61" s="27" t="str">
        <f t="shared" si="30"/>
        <v/>
      </c>
    </row>
    <row r="62" spans="1:19" ht="43.5" x14ac:dyDescent="0.35">
      <c r="A62" s="18" t="s">
        <v>63</v>
      </c>
      <c r="B62" s="19" t="s">
        <v>38</v>
      </c>
      <c r="C62" s="11"/>
      <c r="D62" s="11"/>
      <c r="E62" s="11"/>
      <c r="F62" s="25">
        <f t="shared" si="23"/>
        <v>0</v>
      </c>
      <c r="G62" s="26">
        <f t="shared" si="8"/>
        <v>0</v>
      </c>
      <c r="H62" s="27" t="str">
        <f t="shared" si="24"/>
        <v/>
      </c>
      <c r="I62" s="27" t="str">
        <f t="shared" si="25"/>
        <v/>
      </c>
      <c r="J62" s="27" t="str">
        <f t="shared" si="26"/>
        <v/>
      </c>
      <c r="K62" s="27" t="str">
        <f t="shared" si="27"/>
        <v/>
      </c>
      <c r="L62" s="25">
        <f t="shared" si="28"/>
        <v>60</v>
      </c>
      <c r="M62" s="28">
        <f t="shared" si="17"/>
        <v>1.6579999999999999</v>
      </c>
      <c r="N62" s="28" t="str">
        <f t="shared" si="10"/>
        <v/>
      </c>
      <c r="O62" s="28" t="str">
        <f t="shared" si="31"/>
        <v/>
      </c>
      <c r="P62" s="27" t="str">
        <f t="shared" si="32"/>
        <v/>
      </c>
      <c r="Q62" s="27" t="str">
        <f t="shared" si="29"/>
        <v/>
      </c>
      <c r="R62" s="27" t="str">
        <f t="shared" si="13"/>
        <v>MSS West</v>
      </c>
      <c r="S62" s="27" t="str">
        <f t="shared" si="30"/>
        <v/>
      </c>
    </row>
    <row r="63" spans="1:19" ht="43.5" x14ac:dyDescent="0.35">
      <c r="A63" s="18" t="s">
        <v>63</v>
      </c>
      <c r="B63" s="19" t="s">
        <v>39</v>
      </c>
      <c r="C63" s="11"/>
      <c r="D63" s="11"/>
      <c r="E63" s="11"/>
      <c r="F63" s="25">
        <f t="shared" si="23"/>
        <v>0</v>
      </c>
      <c r="G63" s="26">
        <f t="shared" si="8"/>
        <v>0</v>
      </c>
      <c r="H63" s="27" t="str">
        <f t="shared" si="24"/>
        <v/>
      </c>
      <c r="I63" s="27" t="str">
        <f t="shared" si="25"/>
        <v/>
      </c>
      <c r="J63" s="27" t="str">
        <f t="shared" si="26"/>
        <v/>
      </c>
      <c r="K63" s="27" t="str">
        <f t="shared" si="27"/>
        <v/>
      </c>
      <c r="L63" s="25">
        <f t="shared" si="28"/>
        <v>60</v>
      </c>
      <c r="M63" s="28">
        <f t="shared" si="17"/>
        <v>1.6579999999999999</v>
      </c>
      <c r="N63" s="28" t="str">
        <f t="shared" si="10"/>
        <v/>
      </c>
      <c r="O63" s="28" t="str">
        <f t="shared" si="31"/>
        <v/>
      </c>
      <c r="P63" s="27" t="str">
        <f t="shared" si="32"/>
        <v/>
      </c>
      <c r="Q63" s="27" t="str">
        <f t="shared" si="29"/>
        <v/>
      </c>
      <c r="R63" s="27" t="str">
        <f t="shared" si="13"/>
        <v>MSS West</v>
      </c>
      <c r="S63" s="27" t="str">
        <f t="shared" si="30"/>
        <v/>
      </c>
    </row>
    <row r="64" spans="1:19" ht="43.5" x14ac:dyDescent="0.35">
      <c r="A64" s="18" t="s">
        <v>63</v>
      </c>
      <c r="B64" s="19" t="s">
        <v>40</v>
      </c>
      <c r="C64" s="11"/>
      <c r="D64" s="11"/>
      <c r="E64" s="11"/>
      <c r="F64" s="25">
        <f t="shared" si="23"/>
        <v>0</v>
      </c>
      <c r="G64" s="26">
        <f t="shared" si="8"/>
        <v>0</v>
      </c>
      <c r="H64" s="27" t="str">
        <f t="shared" si="24"/>
        <v/>
      </c>
      <c r="I64" s="27" t="str">
        <f t="shared" si="25"/>
        <v/>
      </c>
      <c r="J64" s="27" t="str">
        <f t="shared" si="26"/>
        <v/>
      </c>
      <c r="K64" s="27" t="str">
        <f t="shared" si="27"/>
        <v>Y</v>
      </c>
      <c r="L64" s="25">
        <f t="shared" si="28"/>
        <v>60</v>
      </c>
      <c r="M64" s="28">
        <f t="shared" si="17"/>
        <v>1.6579999999999999</v>
      </c>
      <c r="N64" s="28">
        <f t="shared" si="10"/>
        <v>60</v>
      </c>
      <c r="O64" s="28">
        <f t="shared" si="31"/>
        <v>1.6579999999999999</v>
      </c>
      <c r="P64" s="27">
        <f t="shared" si="32"/>
        <v>2.8734835355285959E-3</v>
      </c>
      <c r="Q64" s="27" t="str">
        <f t="shared" si="29"/>
        <v/>
      </c>
      <c r="R64" s="27" t="str">
        <f t="shared" si="13"/>
        <v>MSS West</v>
      </c>
      <c r="S64" s="27">
        <f t="shared" si="30"/>
        <v>9.8002127911100603E-3</v>
      </c>
    </row>
    <row r="65" spans="1:19" ht="43.5" x14ac:dyDescent="0.35">
      <c r="A65" s="18" t="s">
        <v>64</v>
      </c>
      <c r="B65" s="19" t="s">
        <v>12</v>
      </c>
      <c r="C65" s="11">
        <v>40</v>
      </c>
      <c r="D65" s="11">
        <v>100</v>
      </c>
      <c r="E65" s="11">
        <v>300</v>
      </c>
      <c r="F65" s="25">
        <f t="shared" si="23"/>
        <v>30000</v>
      </c>
      <c r="G65" s="26">
        <f t="shared" si="8"/>
        <v>0.68899999999999995</v>
      </c>
      <c r="H65" s="27">
        <f t="shared" si="24"/>
        <v>1.1941074523396879E-3</v>
      </c>
      <c r="I65" s="27" t="str">
        <f t="shared" si="25"/>
        <v/>
      </c>
      <c r="J65" s="27">
        <f t="shared" si="26"/>
        <v>4.0725854119872318E-3</v>
      </c>
      <c r="K65" s="27" t="str">
        <f t="shared" si="27"/>
        <v/>
      </c>
      <c r="L65" s="25">
        <f t="shared" si="28"/>
        <v>40</v>
      </c>
      <c r="M65" s="28">
        <f t="shared" si="17"/>
        <v>0.68899999999999995</v>
      </c>
      <c r="N65" s="28" t="str">
        <f t="shared" si="10"/>
        <v/>
      </c>
      <c r="O65" s="28" t="str">
        <f t="shared" si="31"/>
        <v/>
      </c>
      <c r="P65" s="27" t="str">
        <f t="shared" si="32"/>
        <v/>
      </c>
      <c r="Q65" s="27" t="str">
        <f t="shared" si="29"/>
        <v/>
      </c>
      <c r="R65" s="27" t="str">
        <f t="shared" si="13"/>
        <v>MSS West</v>
      </c>
      <c r="S65" s="27" t="str">
        <f t="shared" si="30"/>
        <v/>
      </c>
    </row>
    <row r="66" spans="1:19" ht="43.5" x14ac:dyDescent="0.35">
      <c r="A66" s="18" t="s">
        <v>64</v>
      </c>
      <c r="B66" s="19" t="s">
        <v>14</v>
      </c>
      <c r="C66" s="11"/>
      <c r="D66" s="11"/>
      <c r="E66" s="11"/>
      <c r="F66" s="25">
        <f t="shared" si="23"/>
        <v>0</v>
      </c>
      <c r="G66" s="26">
        <f t="shared" si="8"/>
        <v>0</v>
      </c>
      <c r="H66" s="27" t="str">
        <f t="shared" si="24"/>
        <v/>
      </c>
      <c r="I66" s="27" t="str">
        <f t="shared" si="25"/>
        <v/>
      </c>
      <c r="J66" s="27" t="str">
        <f t="shared" si="26"/>
        <v/>
      </c>
      <c r="K66" s="27" t="str">
        <f t="shared" si="27"/>
        <v/>
      </c>
      <c r="L66" s="25">
        <f t="shared" si="28"/>
        <v>40</v>
      </c>
      <c r="M66" s="28">
        <f t="shared" si="17"/>
        <v>0.68899999999999995</v>
      </c>
      <c r="N66" s="28" t="str">
        <f t="shared" si="10"/>
        <v/>
      </c>
      <c r="O66" s="28" t="str">
        <f t="shared" si="31"/>
        <v/>
      </c>
      <c r="P66" s="27" t="str">
        <f t="shared" si="32"/>
        <v/>
      </c>
      <c r="Q66" s="27" t="str">
        <f t="shared" si="29"/>
        <v/>
      </c>
      <c r="R66" s="27" t="str">
        <f t="shared" si="13"/>
        <v>MSS West</v>
      </c>
      <c r="S66" s="27" t="str">
        <f t="shared" si="30"/>
        <v/>
      </c>
    </row>
    <row r="67" spans="1:19" ht="43.5" x14ac:dyDescent="0.35">
      <c r="A67" s="18" t="s">
        <v>64</v>
      </c>
      <c r="B67" s="19" t="s">
        <v>21</v>
      </c>
      <c r="C67" s="11"/>
      <c r="D67" s="11"/>
      <c r="E67" s="11"/>
      <c r="F67" s="25">
        <f t="shared" si="23"/>
        <v>0</v>
      </c>
      <c r="G67" s="26">
        <f t="shared" si="8"/>
        <v>0</v>
      </c>
      <c r="H67" s="27" t="str">
        <f t="shared" si="24"/>
        <v/>
      </c>
      <c r="I67" s="27" t="str">
        <f t="shared" si="25"/>
        <v/>
      </c>
      <c r="J67" s="27" t="str">
        <f t="shared" si="26"/>
        <v/>
      </c>
      <c r="K67" s="27" t="str">
        <f t="shared" si="27"/>
        <v/>
      </c>
      <c r="L67" s="25">
        <f t="shared" si="28"/>
        <v>40</v>
      </c>
      <c r="M67" s="28">
        <f t="shared" si="17"/>
        <v>0.68899999999999995</v>
      </c>
      <c r="N67" s="28" t="str">
        <f t="shared" si="10"/>
        <v/>
      </c>
      <c r="O67" s="28" t="str">
        <f t="shared" si="31"/>
        <v/>
      </c>
      <c r="P67" s="27" t="str">
        <f t="shared" si="32"/>
        <v/>
      </c>
      <c r="Q67" s="27" t="str">
        <f t="shared" si="29"/>
        <v/>
      </c>
      <c r="R67" s="27" t="str">
        <f t="shared" si="13"/>
        <v>MSS West</v>
      </c>
      <c r="S67" s="27" t="str">
        <f t="shared" si="30"/>
        <v/>
      </c>
    </row>
    <row r="68" spans="1:19" ht="43.5" x14ac:dyDescent="0.35">
      <c r="A68" s="18" t="s">
        <v>64</v>
      </c>
      <c r="B68" s="19" t="s">
        <v>36</v>
      </c>
      <c r="C68" s="11"/>
      <c r="D68" s="11"/>
      <c r="E68" s="11"/>
      <c r="F68" s="25">
        <f t="shared" si="23"/>
        <v>0</v>
      </c>
      <c r="G68" s="26">
        <f t="shared" si="8"/>
        <v>0</v>
      </c>
      <c r="H68" s="27" t="str">
        <f t="shared" si="24"/>
        <v/>
      </c>
      <c r="I68" s="27" t="str">
        <f t="shared" si="25"/>
        <v/>
      </c>
      <c r="J68" s="27" t="str">
        <f t="shared" si="26"/>
        <v/>
      </c>
      <c r="K68" s="27" t="str">
        <f t="shared" si="27"/>
        <v/>
      </c>
      <c r="L68" s="25">
        <f t="shared" si="28"/>
        <v>40</v>
      </c>
      <c r="M68" s="28">
        <f t="shared" si="17"/>
        <v>0.68899999999999995</v>
      </c>
      <c r="N68" s="28" t="str">
        <f t="shared" si="10"/>
        <v/>
      </c>
      <c r="O68" s="28" t="str">
        <f t="shared" si="31"/>
        <v/>
      </c>
      <c r="P68" s="27" t="str">
        <f t="shared" si="32"/>
        <v/>
      </c>
      <c r="Q68" s="27" t="str">
        <f t="shared" si="29"/>
        <v/>
      </c>
      <c r="R68" s="27" t="str">
        <f t="shared" si="13"/>
        <v>MSS West</v>
      </c>
      <c r="S68" s="27" t="str">
        <f t="shared" si="30"/>
        <v/>
      </c>
    </row>
    <row r="69" spans="1:19" ht="43.5" x14ac:dyDescent="0.35">
      <c r="A69" s="18" t="s">
        <v>64</v>
      </c>
      <c r="B69" s="19" t="s">
        <v>37</v>
      </c>
      <c r="C69" s="11"/>
      <c r="D69" s="11"/>
      <c r="E69" s="11"/>
      <c r="F69" s="25">
        <f t="shared" si="23"/>
        <v>0</v>
      </c>
      <c r="G69" s="26">
        <f t="shared" si="8"/>
        <v>0</v>
      </c>
      <c r="H69" s="27" t="str">
        <f t="shared" si="24"/>
        <v/>
      </c>
      <c r="I69" s="27" t="str">
        <f t="shared" si="25"/>
        <v/>
      </c>
      <c r="J69" s="27" t="str">
        <f t="shared" si="26"/>
        <v/>
      </c>
      <c r="K69" s="27" t="str">
        <f t="shared" si="27"/>
        <v/>
      </c>
      <c r="L69" s="25">
        <f t="shared" si="28"/>
        <v>40</v>
      </c>
      <c r="M69" s="28">
        <f t="shared" si="17"/>
        <v>0.68899999999999995</v>
      </c>
      <c r="N69" s="28" t="str">
        <f t="shared" si="10"/>
        <v/>
      </c>
      <c r="O69" s="28" t="str">
        <f t="shared" si="31"/>
        <v/>
      </c>
      <c r="P69" s="27" t="str">
        <f t="shared" si="32"/>
        <v/>
      </c>
      <c r="Q69" s="27" t="str">
        <f t="shared" si="29"/>
        <v/>
      </c>
      <c r="R69" s="27" t="str">
        <f t="shared" si="13"/>
        <v>MSS West</v>
      </c>
      <c r="S69" s="27" t="str">
        <f t="shared" si="30"/>
        <v/>
      </c>
    </row>
    <row r="70" spans="1:19" ht="43.5" x14ac:dyDescent="0.35">
      <c r="A70" s="18" t="s">
        <v>64</v>
      </c>
      <c r="B70" s="19" t="s">
        <v>38</v>
      </c>
      <c r="C70" s="11"/>
      <c r="D70" s="11"/>
      <c r="E70" s="11"/>
      <c r="F70" s="25">
        <f t="shared" si="23"/>
        <v>0</v>
      </c>
      <c r="G70" s="26">
        <f t="shared" si="8"/>
        <v>0</v>
      </c>
      <c r="H70" s="27" t="str">
        <f t="shared" si="24"/>
        <v/>
      </c>
      <c r="I70" s="27" t="str">
        <f t="shared" si="25"/>
        <v/>
      </c>
      <c r="J70" s="27" t="str">
        <f t="shared" si="26"/>
        <v/>
      </c>
      <c r="K70" s="27" t="str">
        <f t="shared" si="27"/>
        <v/>
      </c>
      <c r="L70" s="25">
        <f t="shared" si="28"/>
        <v>40</v>
      </c>
      <c r="M70" s="28">
        <f t="shared" si="17"/>
        <v>0.68899999999999995</v>
      </c>
      <c r="N70" s="28" t="str">
        <f t="shared" si="10"/>
        <v/>
      </c>
      <c r="O70" s="28" t="str">
        <f t="shared" si="31"/>
        <v/>
      </c>
      <c r="P70" s="27" t="str">
        <f t="shared" si="32"/>
        <v/>
      </c>
      <c r="Q70" s="27" t="str">
        <f t="shared" si="29"/>
        <v/>
      </c>
      <c r="R70" s="27" t="str">
        <f t="shared" si="13"/>
        <v>MSS West</v>
      </c>
      <c r="S70" s="27" t="str">
        <f t="shared" si="30"/>
        <v/>
      </c>
    </row>
    <row r="71" spans="1:19" ht="43.5" x14ac:dyDescent="0.35">
      <c r="A71" s="18" t="s">
        <v>64</v>
      </c>
      <c r="B71" s="19" t="s">
        <v>39</v>
      </c>
      <c r="C71" s="11"/>
      <c r="D71" s="11"/>
      <c r="E71" s="11"/>
      <c r="F71" s="25">
        <f t="shared" si="23"/>
        <v>0</v>
      </c>
      <c r="G71" s="26">
        <f t="shared" si="8"/>
        <v>0</v>
      </c>
      <c r="H71" s="27" t="str">
        <f t="shared" si="24"/>
        <v/>
      </c>
      <c r="I71" s="27" t="str">
        <f t="shared" si="25"/>
        <v/>
      </c>
      <c r="J71" s="27" t="str">
        <f t="shared" si="26"/>
        <v/>
      </c>
      <c r="K71" s="27" t="str">
        <f t="shared" si="27"/>
        <v/>
      </c>
      <c r="L71" s="25">
        <f t="shared" si="28"/>
        <v>40</v>
      </c>
      <c r="M71" s="28">
        <f t="shared" ref="M71:M96" si="33">IF(K70="Y",G71,IF(K70&lt;&gt;"Y",M70+G71))</f>
        <v>0.68899999999999995</v>
      </c>
      <c r="N71" s="28" t="str">
        <f t="shared" si="10"/>
        <v/>
      </c>
      <c r="O71" s="28" t="str">
        <f t="shared" ref="O71:O96" si="34">IF(K71="Y",M71,"")</f>
        <v/>
      </c>
      <c r="P71" s="27" t="str">
        <f t="shared" ref="P71:P96" si="35">IF($K71="Y",$M71/H$5,"")</f>
        <v/>
      </c>
      <c r="Q71" s="27" t="str">
        <f t="shared" si="29"/>
        <v/>
      </c>
      <c r="R71" s="27" t="str">
        <f t="shared" si="13"/>
        <v>MSS West</v>
      </c>
      <c r="S71" s="27" t="str">
        <f t="shared" si="30"/>
        <v/>
      </c>
    </row>
    <row r="72" spans="1:19" ht="43.5" x14ac:dyDescent="0.35">
      <c r="A72" s="18" t="s">
        <v>64</v>
      </c>
      <c r="B72" s="19" t="s">
        <v>40</v>
      </c>
      <c r="C72" s="11"/>
      <c r="D72" s="11"/>
      <c r="E72" s="11"/>
      <c r="F72" s="25">
        <f t="shared" si="23"/>
        <v>0</v>
      </c>
      <c r="G72" s="26">
        <f t="shared" si="8"/>
        <v>0</v>
      </c>
      <c r="H72" s="27" t="str">
        <f t="shared" si="24"/>
        <v/>
      </c>
      <c r="I72" s="27" t="str">
        <f t="shared" si="25"/>
        <v/>
      </c>
      <c r="J72" s="27" t="str">
        <f t="shared" si="26"/>
        <v/>
      </c>
      <c r="K72" s="27" t="str">
        <f t="shared" si="27"/>
        <v>Y</v>
      </c>
      <c r="L72" s="25">
        <f t="shared" si="28"/>
        <v>40</v>
      </c>
      <c r="M72" s="28">
        <f t="shared" si="33"/>
        <v>0.68899999999999995</v>
      </c>
      <c r="N72" s="28">
        <f t="shared" si="10"/>
        <v>40</v>
      </c>
      <c r="O72" s="28">
        <f t="shared" si="34"/>
        <v>0.68899999999999995</v>
      </c>
      <c r="P72" s="27">
        <f t="shared" si="35"/>
        <v>1.1941074523396879E-3</v>
      </c>
      <c r="Q72" s="27" t="str">
        <f t="shared" si="29"/>
        <v/>
      </c>
      <c r="R72" s="27" t="str">
        <f t="shared" si="13"/>
        <v>MSS West</v>
      </c>
      <c r="S72" s="27">
        <f t="shared" si="30"/>
        <v>4.0725854119872318E-3</v>
      </c>
    </row>
    <row r="73" spans="1:19" ht="58" x14ac:dyDescent="0.35">
      <c r="A73" s="18" t="s">
        <v>85</v>
      </c>
      <c r="B73" s="19" t="s">
        <v>12</v>
      </c>
      <c r="C73" s="11">
        <v>50</v>
      </c>
      <c r="D73" s="11">
        <v>150</v>
      </c>
      <c r="E73" s="11">
        <v>400</v>
      </c>
      <c r="F73" s="25">
        <f t="shared" ref="F73:F96" si="36">E73*D73</f>
        <v>60000</v>
      </c>
      <c r="G73" s="26">
        <f t="shared" si="8"/>
        <v>1.3779999999999999</v>
      </c>
      <c r="H73" s="27">
        <f t="shared" ref="H73:H81" si="37">IF($G73&gt;0,$G73/H$5,"")</f>
        <v>2.3882149046793757E-3</v>
      </c>
      <c r="I73" s="27" t="str">
        <f t="shared" ref="I73:I96" si="38">IF(AND(MID(A73,5,4)="East",$G73&gt;0),$G73/I$5,"")</f>
        <v/>
      </c>
      <c r="J73" s="27">
        <f t="shared" ref="J73:J96" si="39">IF(AND(MID(A73,5,4)="West",$G73&gt;0),$G73/J$5,"")</f>
        <v>8.1451708239744635E-3</v>
      </c>
      <c r="K73" s="27" t="str">
        <f t="shared" ref="K73:K96" si="40">IF(AND(LEN(A73)&gt;0,A73&lt;&gt;A74),"Y","")</f>
        <v/>
      </c>
      <c r="L73" s="25">
        <f t="shared" ref="L73:L96" si="41">IF(K72="Y",C73,IF(K72&lt;&gt;"Y",L72+C73))</f>
        <v>50</v>
      </c>
      <c r="M73" s="28">
        <f t="shared" si="33"/>
        <v>1.3779999999999999</v>
      </c>
      <c r="N73" s="28" t="str">
        <f t="shared" si="10"/>
        <v/>
      </c>
      <c r="O73" s="28" t="str">
        <f t="shared" si="34"/>
        <v/>
      </c>
      <c r="P73" s="27" t="str">
        <f t="shared" si="35"/>
        <v/>
      </c>
      <c r="Q73" s="27" t="str">
        <f t="shared" ref="Q73:Q96" si="42">IF(AND(MID(A73,5,4)="East",$K73="Y"),$M73/I$5,"")</f>
        <v/>
      </c>
      <c r="R73" s="27" t="str">
        <f t="shared" si="13"/>
        <v>MSS West</v>
      </c>
      <c r="S73" s="27" t="str">
        <f t="shared" ref="S73:S96" si="43">IF(AND(MID(A73,5,4)="West",$K73="Y"),$M73/J$5,"")</f>
        <v/>
      </c>
    </row>
    <row r="74" spans="1:19" ht="58" x14ac:dyDescent="0.35">
      <c r="A74" s="18" t="s">
        <v>85</v>
      </c>
      <c r="B74" s="19" t="s">
        <v>14</v>
      </c>
      <c r="C74" s="11"/>
      <c r="D74" s="11"/>
      <c r="E74" s="11"/>
      <c r="F74" s="25">
        <f t="shared" si="36"/>
        <v>0</v>
      </c>
      <c r="G74" s="26">
        <f t="shared" si="8"/>
        <v>0</v>
      </c>
      <c r="H74" s="27" t="str">
        <f t="shared" si="37"/>
        <v/>
      </c>
      <c r="I74" s="27" t="str">
        <f t="shared" si="38"/>
        <v/>
      </c>
      <c r="J74" s="27" t="str">
        <f t="shared" si="39"/>
        <v/>
      </c>
      <c r="K74" s="27" t="str">
        <f t="shared" si="40"/>
        <v/>
      </c>
      <c r="L74" s="25">
        <f t="shared" si="41"/>
        <v>50</v>
      </c>
      <c r="M74" s="28">
        <f t="shared" si="33"/>
        <v>1.3779999999999999</v>
      </c>
      <c r="N74" s="28" t="str">
        <f t="shared" ref="N74:N96" si="44">IF(K74="Y",L74,"")</f>
        <v/>
      </c>
      <c r="O74" s="28" t="str">
        <f t="shared" si="34"/>
        <v/>
      </c>
      <c r="P74" s="27" t="str">
        <f t="shared" si="35"/>
        <v/>
      </c>
      <c r="Q74" s="27" t="str">
        <f t="shared" si="42"/>
        <v/>
      </c>
      <c r="R74" s="27" t="str">
        <f t="shared" ref="R74:R96" si="45">IF(LEN(A74)&gt;0,LEFT(A74,8),"")</f>
        <v>MSS West</v>
      </c>
      <c r="S74" s="27" t="str">
        <f t="shared" si="43"/>
        <v/>
      </c>
    </row>
    <row r="75" spans="1:19" ht="58" x14ac:dyDescent="0.35">
      <c r="A75" s="18" t="s">
        <v>85</v>
      </c>
      <c r="B75" s="19" t="s">
        <v>21</v>
      </c>
      <c r="C75" s="11"/>
      <c r="D75" s="11"/>
      <c r="E75" s="11"/>
      <c r="F75" s="25">
        <f t="shared" si="36"/>
        <v>0</v>
      </c>
      <c r="G75" s="26">
        <f t="shared" si="8"/>
        <v>0</v>
      </c>
      <c r="H75" s="27" t="str">
        <f t="shared" si="37"/>
        <v/>
      </c>
      <c r="I75" s="27" t="str">
        <f t="shared" si="38"/>
        <v/>
      </c>
      <c r="J75" s="27" t="str">
        <f t="shared" si="39"/>
        <v/>
      </c>
      <c r="K75" s="27" t="str">
        <f t="shared" si="40"/>
        <v/>
      </c>
      <c r="L75" s="25">
        <f t="shared" si="41"/>
        <v>50</v>
      </c>
      <c r="M75" s="28">
        <f t="shared" si="33"/>
        <v>1.3779999999999999</v>
      </c>
      <c r="N75" s="28" t="str">
        <f t="shared" si="44"/>
        <v/>
      </c>
      <c r="O75" s="28" t="str">
        <f t="shared" si="34"/>
        <v/>
      </c>
      <c r="P75" s="27" t="str">
        <f t="shared" si="35"/>
        <v/>
      </c>
      <c r="Q75" s="27" t="str">
        <f t="shared" si="42"/>
        <v/>
      </c>
      <c r="R75" s="27" t="str">
        <f t="shared" si="45"/>
        <v>MSS West</v>
      </c>
      <c r="S75" s="27" t="str">
        <f t="shared" si="43"/>
        <v/>
      </c>
    </row>
    <row r="76" spans="1:19" ht="58" x14ac:dyDescent="0.35">
      <c r="A76" s="18" t="s">
        <v>85</v>
      </c>
      <c r="B76" s="19" t="s">
        <v>36</v>
      </c>
      <c r="C76" s="11"/>
      <c r="D76" s="11"/>
      <c r="E76" s="11"/>
      <c r="F76" s="25">
        <f t="shared" si="36"/>
        <v>0</v>
      </c>
      <c r="G76" s="26">
        <f t="shared" si="8"/>
        <v>0</v>
      </c>
      <c r="H76" s="27" t="str">
        <f t="shared" si="37"/>
        <v/>
      </c>
      <c r="I76" s="27" t="str">
        <f t="shared" si="38"/>
        <v/>
      </c>
      <c r="J76" s="27" t="str">
        <f t="shared" si="39"/>
        <v/>
      </c>
      <c r="K76" s="27" t="str">
        <f t="shared" si="40"/>
        <v/>
      </c>
      <c r="L76" s="25">
        <f t="shared" si="41"/>
        <v>50</v>
      </c>
      <c r="M76" s="28">
        <f t="shared" si="33"/>
        <v>1.3779999999999999</v>
      </c>
      <c r="N76" s="28" t="str">
        <f t="shared" si="44"/>
        <v/>
      </c>
      <c r="O76" s="28" t="str">
        <f t="shared" si="34"/>
        <v/>
      </c>
      <c r="P76" s="27" t="str">
        <f t="shared" si="35"/>
        <v/>
      </c>
      <c r="Q76" s="27" t="str">
        <f t="shared" si="42"/>
        <v/>
      </c>
      <c r="R76" s="27" t="str">
        <f t="shared" si="45"/>
        <v>MSS West</v>
      </c>
      <c r="S76" s="27" t="str">
        <f t="shared" si="43"/>
        <v/>
      </c>
    </row>
    <row r="77" spans="1:19" ht="58" x14ac:dyDescent="0.35">
      <c r="A77" s="18" t="s">
        <v>85</v>
      </c>
      <c r="B77" s="19" t="s">
        <v>37</v>
      </c>
      <c r="C77" s="11"/>
      <c r="D77" s="11"/>
      <c r="E77" s="11"/>
      <c r="F77" s="25">
        <f t="shared" si="36"/>
        <v>0</v>
      </c>
      <c r="G77" s="26">
        <f t="shared" si="8"/>
        <v>0</v>
      </c>
      <c r="H77" s="27" t="str">
        <f t="shared" si="37"/>
        <v/>
      </c>
      <c r="I77" s="27" t="str">
        <f t="shared" si="38"/>
        <v/>
      </c>
      <c r="J77" s="27" t="str">
        <f t="shared" si="39"/>
        <v/>
      </c>
      <c r="K77" s="27" t="str">
        <f t="shared" si="40"/>
        <v/>
      </c>
      <c r="L77" s="25">
        <f t="shared" si="41"/>
        <v>50</v>
      </c>
      <c r="M77" s="28">
        <f t="shared" si="33"/>
        <v>1.3779999999999999</v>
      </c>
      <c r="N77" s="28" t="str">
        <f t="shared" si="44"/>
        <v/>
      </c>
      <c r="O77" s="28" t="str">
        <f t="shared" si="34"/>
        <v/>
      </c>
      <c r="P77" s="27" t="str">
        <f t="shared" si="35"/>
        <v/>
      </c>
      <c r="Q77" s="27" t="str">
        <f t="shared" si="42"/>
        <v/>
      </c>
      <c r="R77" s="27" t="str">
        <f t="shared" si="45"/>
        <v>MSS West</v>
      </c>
      <c r="S77" s="27" t="str">
        <f t="shared" si="43"/>
        <v/>
      </c>
    </row>
    <row r="78" spans="1:19" ht="58" x14ac:dyDescent="0.35">
      <c r="A78" s="18" t="s">
        <v>85</v>
      </c>
      <c r="B78" s="19" t="s">
        <v>38</v>
      </c>
      <c r="C78" s="11"/>
      <c r="D78" s="11"/>
      <c r="E78" s="11"/>
      <c r="F78" s="25">
        <f t="shared" si="36"/>
        <v>0</v>
      </c>
      <c r="G78" s="26">
        <f t="shared" si="8"/>
        <v>0</v>
      </c>
      <c r="H78" s="27" t="str">
        <f t="shared" si="37"/>
        <v/>
      </c>
      <c r="I78" s="27" t="str">
        <f t="shared" si="38"/>
        <v/>
      </c>
      <c r="J78" s="27" t="str">
        <f t="shared" si="39"/>
        <v/>
      </c>
      <c r="K78" s="27" t="str">
        <f t="shared" si="40"/>
        <v/>
      </c>
      <c r="L78" s="25">
        <f t="shared" si="41"/>
        <v>50</v>
      </c>
      <c r="M78" s="28">
        <f t="shared" si="33"/>
        <v>1.3779999999999999</v>
      </c>
      <c r="N78" s="28" t="str">
        <f t="shared" si="44"/>
        <v/>
      </c>
      <c r="O78" s="28" t="str">
        <f t="shared" si="34"/>
        <v/>
      </c>
      <c r="P78" s="27" t="str">
        <f t="shared" si="35"/>
        <v/>
      </c>
      <c r="Q78" s="27" t="str">
        <f t="shared" si="42"/>
        <v/>
      </c>
      <c r="R78" s="27" t="str">
        <f t="shared" si="45"/>
        <v>MSS West</v>
      </c>
      <c r="S78" s="27" t="str">
        <f t="shared" si="43"/>
        <v/>
      </c>
    </row>
    <row r="79" spans="1:19" ht="58" x14ac:dyDescent="0.35">
      <c r="A79" s="18" t="s">
        <v>85</v>
      </c>
      <c r="B79" s="19" t="s">
        <v>39</v>
      </c>
      <c r="C79" s="11"/>
      <c r="D79" s="11"/>
      <c r="E79" s="11"/>
      <c r="F79" s="25">
        <f t="shared" si="36"/>
        <v>0</v>
      </c>
      <c r="G79" s="26">
        <f t="shared" si="8"/>
        <v>0</v>
      </c>
      <c r="H79" s="27" t="str">
        <f t="shared" si="37"/>
        <v/>
      </c>
      <c r="I79" s="27" t="str">
        <f t="shared" si="38"/>
        <v/>
      </c>
      <c r="J79" s="27" t="str">
        <f t="shared" si="39"/>
        <v/>
      </c>
      <c r="K79" s="27" t="str">
        <f t="shared" si="40"/>
        <v/>
      </c>
      <c r="L79" s="25">
        <f t="shared" si="41"/>
        <v>50</v>
      </c>
      <c r="M79" s="28">
        <f t="shared" si="33"/>
        <v>1.3779999999999999</v>
      </c>
      <c r="N79" s="28" t="str">
        <f t="shared" si="44"/>
        <v/>
      </c>
      <c r="O79" s="28" t="str">
        <f t="shared" si="34"/>
        <v/>
      </c>
      <c r="P79" s="27" t="str">
        <f t="shared" si="35"/>
        <v/>
      </c>
      <c r="Q79" s="27" t="str">
        <f t="shared" si="42"/>
        <v/>
      </c>
      <c r="R79" s="27" t="str">
        <f t="shared" si="45"/>
        <v>MSS West</v>
      </c>
      <c r="S79" s="27" t="str">
        <f t="shared" si="43"/>
        <v/>
      </c>
    </row>
    <row r="80" spans="1:19" ht="58" x14ac:dyDescent="0.35">
      <c r="A80" s="18" t="s">
        <v>85</v>
      </c>
      <c r="B80" s="19" t="s">
        <v>40</v>
      </c>
      <c r="C80" s="11"/>
      <c r="D80" s="11"/>
      <c r="E80" s="11"/>
      <c r="F80" s="25">
        <f t="shared" si="36"/>
        <v>0</v>
      </c>
      <c r="G80" s="26">
        <f t="shared" si="8"/>
        <v>0</v>
      </c>
      <c r="H80" s="27" t="str">
        <f t="shared" si="37"/>
        <v/>
      </c>
      <c r="I80" s="27" t="str">
        <f t="shared" si="38"/>
        <v/>
      </c>
      <c r="J80" s="27" t="str">
        <f t="shared" si="39"/>
        <v/>
      </c>
      <c r="K80" s="27" t="str">
        <f t="shared" si="40"/>
        <v>Y</v>
      </c>
      <c r="L80" s="25">
        <f t="shared" si="41"/>
        <v>50</v>
      </c>
      <c r="M80" s="28">
        <f t="shared" si="33"/>
        <v>1.3779999999999999</v>
      </c>
      <c r="N80" s="28">
        <f t="shared" si="44"/>
        <v>50</v>
      </c>
      <c r="O80" s="28">
        <f t="shared" si="34"/>
        <v>1.3779999999999999</v>
      </c>
      <c r="P80" s="27">
        <f t="shared" si="35"/>
        <v>2.3882149046793757E-3</v>
      </c>
      <c r="Q80" s="27" t="str">
        <f t="shared" si="42"/>
        <v/>
      </c>
      <c r="R80" s="27" t="str">
        <f t="shared" si="45"/>
        <v>MSS West</v>
      </c>
      <c r="S80" s="27">
        <f t="shared" si="43"/>
        <v>8.1451708239744635E-3</v>
      </c>
    </row>
    <row r="81" spans="1:19" ht="29" x14ac:dyDescent="0.35">
      <c r="A81" s="18" t="s">
        <v>65</v>
      </c>
      <c r="B81" s="19" t="s">
        <v>12</v>
      </c>
      <c r="C81" s="11">
        <v>10</v>
      </c>
      <c r="D81" s="11">
        <v>50</v>
      </c>
      <c r="E81" s="11">
        <v>50</v>
      </c>
      <c r="F81" s="25">
        <f t="shared" si="36"/>
        <v>2500</v>
      </c>
      <c r="G81" s="26">
        <f t="shared" si="8"/>
        <v>5.8000000000000003E-2</v>
      </c>
      <c r="H81" s="27">
        <f t="shared" si="37"/>
        <v>1.0051993067590988E-4</v>
      </c>
      <c r="I81" s="27" t="str">
        <f t="shared" si="38"/>
        <v/>
      </c>
      <c r="J81" s="27">
        <f t="shared" si="39"/>
        <v>3.4283012176380186E-4</v>
      </c>
      <c r="K81" s="27" t="str">
        <f t="shared" si="40"/>
        <v/>
      </c>
      <c r="L81" s="25">
        <f t="shared" si="41"/>
        <v>10</v>
      </c>
      <c r="M81" s="28">
        <f t="shared" si="33"/>
        <v>5.8000000000000003E-2</v>
      </c>
      <c r="N81" s="28" t="str">
        <f t="shared" si="44"/>
        <v/>
      </c>
      <c r="O81" s="28" t="str">
        <f t="shared" si="34"/>
        <v/>
      </c>
      <c r="P81" s="27" t="str">
        <f t="shared" si="35"/>
        <v/>
      </c>
      <c r="Q81" s="27" t="str">
        <f t="shared" si="42"/>
        <v/>
      </c>
      <c r="R81" s="27" t="str">
        <f t="shared" si="45"/>
        <v>MSS West</v>
      </c>
      <c r="S81" s="27" t="str">
        <f t="shared" si="43"/>
        <v/>
      </c>
    </row>
    <row r="82" spans="1:19" ht="29" x14ac:dyDescent="0.35">
      <c r="A82" s="18" t="s">
        <v>65</v>
      </c>
      <c r="B82" s="19" t="s">
        <v>14</v>
      </c>
      <c r="C82" s="11"/>
      <c r="D82" s="11"/>
      <c r="E82" s="11"/>
      <c r="F82" s="25">
        <f t="shared" si="36"/>
        <v>0</v>
      </c>
      <c r="G82" s="26">
        <f t="shared" ref="G82:G96" si="46">ROUNDUP(F82/43560,3)</f>
        <v>0</v>
      </c>
      <c r="H82" s="27" t="str">
        <f t="shared" ref="H82:H96" si="47">IF($G82&gt;0,$G82/H$5,"")</f>
        <v/>
      </c>
      <c r="I82" s="27" t="str">
        <f t="shared" si="38"/>
        <v/>
      </c>
      <c r="J82" s="27" t="str">
        <f t="shared" si="39"/>
        <v/>
      </c>
      <c r="K82" s="27" t="str">
        <f t="shared" si="40"/>
        <v/>
      </c>
      <c r="L82" s="25">
        <f t="shared" si="41"/>
        <v>10</v>
      </c>
      <c r="M82" s="28">
        <f t="shared" si="33"/>
        <v>5.8000000000000003E-2</v>
      </c>
      <c r="N82" s="28" t="str">
        <f t="shared" si="44"/>
        <v/>
      </c>
      <c r="O82" s="28" t="str">
        <f t="shared" si="34"/>
        <v/>
      </c>
      <c r="P82" s="27" t="str">
        <f t="shared" si="35"/>
        <v/>
      </c>
      <c r="Q82" s="27" t="str">
        <f t="shared" si="42"/>
        <v/>
      </c>
      <c r="R82" s="27" t="str">
        <f t="shared" si="45"/>
        <v>MSS West</v>
      </c>
      <c r="S82" s="27" t="str">
        <f t="shared" si="43"/>
        <v/>
      </c>
    </row>
    <row r="83" spans="1:19" ht="29" x14ac:dyDescent="0.35">
      <c r="A83" s="18" t="s">
        <v>65</v>
      </c>
      <c r="B83" s="19" t="s">
        <v>21</v>
      </c>
      <c r="C83" s="11"/>
      <c r="D83" s="11"/>
      <c r="E83" s="11"/>
      <c r="F83" s="25">
        <f t="shared" si="36"/>
        <v>0</v>
      </c>
      <c r="G83" s="26">
        <f t="shared" si="46"/>
        <v>0</v>
      </c>
      <c r="H83" s="27" t="str">
        <f t="shared" si="47"/>
        <v/>
      </c>
      <c r="I83" s="27" t="str">
        <f t="shared" si="38"/>
        <v/>
      </c>
      <c r="J83" s="27" t="str">
        <f t="shared" si="39"/>
        <v/>
      </c>
      <c r="K83" s="27" t="str">
        <f t="shared" si="40"/>
        <v/>
      </c>
      <c r="L83" s="25">
        <f t="shared" si="41"/>
        <v>10</v>
      </c>
      <c r="M83" s="28">
        <f t="shared" si="33"/>
        <v>5.8000000000000003E-2</v>
      </c>
      <c r="N83" s="28" t="str">
        <f t="shared" si="44"/>
        <v/>
      </c>
      <c r="O83" s="28" t="str">
        <f t="shared" si="34"/>
        <v/>
      </c>
      <c r="P83" s="27" t="str">
        <f t="shared" si="35"/>
        <v/>
      </c>
      <c r="Q83" s="27" t="str">
        <f t="shared" si="42"/>
        <v/>
      </c>
      <c r="R83" s="27" t="str">
        <f t="shared" si="45"/>
        <v>MSS West</v>
      </c>
      <c r="S83" s="27" t="str">
        <f t="shared" si="43"/>
        <v/>
      </c>
    </row>
    <row r="84" spans="1:19" ht="29" x14ac:dyDescent="0.35">
      <c r="A84" s="18" t="s">
        <v>65</v>
      </c>
      <c r="B84" s="19" t="s">
        <v>36</v>
      </c>
      <c r="C84" s="11"/>
      <c r="D84" s="11"/>
      <c r="E84" s="11"/>
      <c r="F84" s="25">
        <f t="shared" si="36"/>
        <v>0</v>
      </c>
      <c r="G84" s="26">
        <f t="shared" si="46"/>
        <v>0</v>
      </c>
      <c r="H84" s="27" t="str">
        <f t="shared" si="47"/>
        <v/>
      </c>
      <c r="I84" s="27" t="str">
        <f t="shared" si="38"/>
        <v/>
      </c>
      <c r="J84" s="27" t="str">
        <f t="shared" si="39"/>
        <v/>
      </c>
      <c r="K84" s="27" t="str">
        <f t="shared" si="40"/>
        <v/>
      </c>
      <c r="L84" s="25">
        <f t="shared" si="41"/>
        <v>10</v>
      </c>
      <c r="M84" s="28">
        <f t="shared" si="33"/>
        <v>5.8000000000000003E-2</v>
      </c>
      <c r="N84" s="28" t="str">
        <f t="shared" si="44"/>
        <v/>
      </c>
      <c r="O84" s="28" t="str">
        <f t="shared" si="34"/>
        <v/>
      </c>
      <c r="P84" s="27" t="str">
        <f t="shared" si="35"/>
        <v/>
      </c>
      <c r="Q84" s="27" t="str">
        <f t="shared" si="42"/>
        <v/>
      </c>
      <c r="R84" s="27" t="str">
        <f t="shared" si="45"/>
        <v>MSS West</v>
      </c>
      <c r="S84" s="27" t="str">
        <f t="shared" si="43"/>
        <v/>
      </c>
    </row>
    <row r="85" spans="1:19" ht="29" x14ac:dyDescent="0.35">
      <c r="A85" s="18" t="s">
        <v>65</v>
      </c>
      <c r="B85" s="19" t="s">
        <v>37</v>
      </c>
      <c r="C85" s="11"/>
      <c r="D85" s="11"/>
      <c r="E85" s="11"/>
      <c r="F85" s="25">
        <f t="shared" si="36"/>
        <v>0</v>
      </c>
      <c r="G85" s="26">
        <f t="shared" si="46"/>
        <v>0</v>
      </c>
      <c r="H85" s="27" t="str">
        <f t="shared" si="47"/>
        <v/>
      </c>
      <c r="I85" s="27" t="str">
        <f t="shared" si="38"/>
        <v/>
      </c>
      <c r="J85" s="27" t="str">
        <f t="shared" si="39"/>
        <v/>
      </c>
      <c r="K85" s="27" t="str">
        <f t="shared" si="40"/>
        <v/>
      </c>
      <c r="L85" s="25">
        <f t="shared" si="41"/>
        <v>10</v>
      </c>
      <c r="M85" s="28">
        <f t="shared" si="33"/>
        <v>5.8000000000000003E-2</v>
      </c>
      <c r="N85" s="28" t="str">
        <f t="shared" si="44"/>
        <v/>
      </c>
      <c r="O85" s="28" t="str">
        <f t="shared" si="34"/>
        <v/>
      </c>
      <c r="P85" s="27" t="str">
        <f t="shared" si="35"/>
        <v/>
      </c>
      <c r="Q85" s="27" t="str">
        <f t="shared" si="42"/>
        <v/>
      </c>
      <c r="R85" s="27" t="str">
        <f t="shared" si="45"/>
        <v>MSS West</v>
      </c>
      <c r="S85" s="27" t="str">
        <f t="shared" si="43"/>
        <v/>
      </c>
    </row>
    <row r="86" spans="1:19" ht="29" x14ac:dyDescent="0.35">
      <c r="A86" s="18" t="s">
        <v>65</v>
      </c>
      <c r="B86" s="19" t="s">
        <v>38</v>
      </c>
      <c r="C86" s="11"/>
      <c r="D86" s="11"/>
      <c r="E86" s="11"/>
      <c r="F86" s="25">
        <f t="shared" si="36"/>
        <v>0</v>
      </c>
      <c r="G86" s="26">
        <f t="shared" si="46"/>
        <v>0</v>
      </c>
      <c r="H86" s="27" t="str">
        <f t="shared" si="47"/>
        <v/>
      </c>
      <c r="I86" s="27" t="str">
        <f t="shared" si="38"/>
        <v/>
      </c>
      <c r="J86" s="27" t="str">
        <f t="shared" si="39"/>
        <v/>
      </c>
      <c r="K86" s="27" t="str">
        <f t="shared" si="40"/>
        <v/>
      </c>
      <c r="L86" s="25">
        <f t="shared" si="41"/>
        <v>10</v>
      </c>
      <c r="M86" s="28">
        <f t="shared" si="33"/>
        <v>5.8000000000000003E-2</v>
      </c>
      <c r="N86" s="28" t="str">
        <f t="shared" si="44"/>
        <v/>
      </c>
      <c r="O86" s="28" t="str">
        <f t="shared" si="34"/>
        <v/>
      </c>
      <c r="P86" s="27" t="str">
        <f t="shared" si="35"/>
        <v/>
      </c>
      <c r="Q86" s="27" t="str">
        <f t="shared" si="42"/>
        <v/>
      </c>
      <c r="R86" s="27" t="str">
        <f t="shared" si="45"/>
        <v>MSS West</v>
      </c>
      <c r="S86" s="27" t="str">
        <f t="shared" si="43"/>
        <v/>
      </c>
    </row>
    <row r="87" spans="1:19" ht="29" x14ac:dyDescent="0.35">
      <c r="A87" s="18" t="s">
        <v>65</v>
      </c>
      <c r="B87" s="19" t="s">
        <v>39</v>
      </c>
      <c r="C87" s="11"/>
      <c r="D87" s="11"/>
      <c r="E87" s="11"/>
      <c r="F87" s="25">
        <f t="shared" si="36"/>
        <v>0</v>
      </c>
      <c r="G87" s="26">
        <f t="shared" si="46"/>
        <v>0</v>
      </c>
      <c r="H87" s="27" t="str">
        <f t="shared" si="47"/>
        <v/>
      </c>
      <c r="I87" s="27" t="str">
        <f t="shared" si="38"/>
        <v/>
      </c>
      <c r="J87" s="27" t="str">
        <f t="shared" si="39"/>
        <v/>
      </c>
      <c r="K87" s="27" t="str">
        <f t="shared" si="40"/>
        <v/>
      </c>
      <c r="L87" s="25">
        <f t="shared" si="41"/>
        <v>10</v>
      </c>
      <c r="M87" s="28">
        <f t="shared" si="33"/>
        <v>5.8000000000000003E-2</v>
      </c>
      <c r="N87" s="28" t="str">
        <f t="shared" si="44"/>
        <v/>
      </c>
      <c r="O87" s="28" t="str">
        <f t="shared" si="34"/>
        <v/>
      </c>
      <c r="P87" s="27" t="str">
        <f t="shared" si="35"/>
        <v/>
      </c>
      <c r="Q87" s="27" t="str">
        <f t="shared" si="42"/>
        <v/>
      </c>
      <c r="R87" s="27" t="str">
        <f t="shared" si="45"/>
        <v>MSS West</v>
      </c>
      <c r="S87" s="27" t="str">
        <f t="shared" si="43"/>
        <v/>
      </c>
    </row>
    <row r="88" spans="1:19" ht="29" x14ac:dyDescent="0.35">
      <c r="A88" s="18" t="s">
        <v>65</v>
      </c>
      <c r="B88" s="19" t="s">
        <v>40</v>
      </c>
      <c r="C88" s="11"/>
      <c r="D88" s="11"/>
      <c r="E88" s="11"/>
      <c r="F88" s="25">
        <f t="shared" si="36"/>
        <v>0</v>
      </c>
      <c r="G88" s="26">
        <f t="shared" si="46"/>
        <v>0</v>
      </c>
      <c r="H88" s="27" t="str">
        <f t="shared" si="47"/>
        <v/>
      </c>
      <c r="I88" s="27" t="str">
        <f t="shared" si="38"/>
        <v/>
      </c>
      <c r="J88" s="27" t="str">
        <f t="shared" si="39"/>
        <v/>
      </c>
      <c r="K88" s="27" t="str">
        <f t="shared" si="40"/>
        <v>Y</v>
      </c>
      <c r="L88" s="25">
        <f t="shared" si="41"/>
        <v>10</v>
      </c>
      <c r="M88" s="28">
        <f t="shared" si="33"/>
        <v>5.8000000000000003E-2</v>
      </c>
      <c r="N88" s="28">
        <f t="shared" si="44"/>
        <v>10</v>
      </c>
      <c r="O88" s="28">
        <f t="shared" si="34"/>
        <v>5.8000000000000003E-2</v>
      </c>
      <c r="P88" s="27">
        <f t="shared" si="35"/>
        <v>1.0051993067590988E-4</v>
      </c>
      <c r="Q88" s="27" t="str">
        <f t="shared" si="42"/>
        <v/>
      </c>
      <c r="R88" s="27" t="str">
        <f t="shared" si="45"/>
        <v>MSS West</v>
      </c>
      <c r="S88" s="27">
        <f t="shared" si="43"/>
        <v>3.4283012176380186E-4</v>
      </c>
    </row>
    <row r="89" spans="1:19" ht="43.5" x14ac:dyDescent="0.35">
      <c r="A89" s="18" t="s">
        <v>66</v>
      </c>
      <c r="B89" s="19" t="s">
        <v>12</v>
      </c>
      <c r="C89" s="11"/>
      <c r="D89" s="11"/>
      <c r="E89" s="11"/>
      <c r="F89" s="25">
        <f t="shared" si="36"/>
        <v>0</v>
      </c>
      <c r="G89" s="26">
        <f t="shared" si="46"/>
        <v>0</v>
      </c>
      <c r="H89" s="27" t="str">
        <f t="shared" si="47"/>
        <v/>
      </c>
      <c r="I89" s="27" t="str">
        <f t="shared" si="38"/>
        <v/>
      </c>
      <c r="J89" s="27" t="str">
        <f t="shared" si="39"/>
        <v/>
      </c>
      <c r="K89" s="27" t="str">
        <f t="shared" si="40"/>
        <v/>
      </c>
      <c r="L89" s="25">
        <f t="shared" si="41"/>
        <v>0</v>
      </c>
      <c r="M89" s="28">
        <f t="shared" si="33"/>
        <v>0</v>
      </c>
      <c r="N89" s="28" t="str">
        <f t="shared" si="44"/>
        <v/>
      </c>
      <c r="O89" s="28" t="str">
        <f t="shared" si="34"/>
        <v/>
      </c>
      <c r="P89" s="27" t="str">
        <f t="shared" si="35"/>
        <v/>
      </c>
      <c r="Q89" s="27" t="str">
        <f t="shared" si="42"/>
        <v/>
      </c>
      <c r="R89" s="27" t="str">
        <f t="shared" si="45"/>
        <v>MSS West</v>
      </c>
      <c r="S89" s="27" t="str">
        <f t="shared" si="43"/>
        <v/>
      </c>
    </row>
    <row r="90" spans="1:19" ht="43.5" x14ac:dyDescent="0.35">
      <c r="A90" s="18" t="s">
        <v>66</v>
      </c>
      <c r="B90" s="19" t="s">
        <v>14</v>
      </c>
      <c r="C90" s="11"/>
      <c r="D90" s="11"/>
      <c r="E90" s="11"/>
      <c r="F90" s="25">
        <f t="shared" si="36"/>
        <v>0</v>
      </c>
      <c r="G90" s="26">
        <f t="shared" si="46"/>
        <v>0</v>
      </c>
      <c r="H90" s="27" t="str">
        <f t="shared" si="47"/>
        <v/>
      </c>
      <c r="I90" s="27" t="str">
        <f t="shared" si="38"/>
        <v/>
      </c>
      <c r="J90" s="27" t="str">
        <f t="shared" si="39"/>
        <v/>
      </c>
      <c r="K90" s="27" t="str">
        <f t="shared" si="40"/>
        <v/>
      </c>
      <c r="L90" s="25">
        <f t="shared" si="41"/>
        <v>0</v>
      </c>
      <c r="M90" s="28">
        <f t="shared" si="33"/>
        <v>0</v>
      </c>
      <c r="N90" s="28" t="str">
        <f t="shared" si="44"/>
        <v/>
      </c>
      <c r="O90" s="28" t="str">
        <f t="shared" si="34"/>
        <v/>
      </c>
      <c r="P90" s="27" t="str">
        <f t="shared" si="35"/>
        <v/>
      </c>
      <c r="Q90" s="27" t="str">
        <f t="shared" si="42"/>
        <v/>
      </c>
      <c r="R90" s="27" t="str">
        <f t="shared" si="45"/>
        <v>MSS West</v>
      </c>
      <c r="S90" s="27" t="str">
        <f t="shared" si="43"/>
        <v/>
      </c>
    </row>
    <row r="91" spans="1:19" ht="43.5" x14ac:dyDescent="0.35">
      <c r="A91" s="18" t="s">
        <v>66</v>
      </c>
      <c r="B91" s="19" t="s">
        <v>21</v>
      </c>
      <c r="C91" s="11"/>
      <c r="D91" s="11"/>
      <c r="E91" s="11"/>
      <c r="F91" s="25">
        <f t="shared" si="36"/>
        <v>0</v>
      </c>
      <c r="G91" s="26">
        <f t="shared" si="46"/>
        <v>0</v>
      </c>
      <c r="H91" s="27" t="str">
        <f t="shared" si="47"/>
        <v/>
      </c>
      <c r="I91" s="27" t="str">
        <f t="shared" si="38"/>
        <v/>
      </c>
      <c r="J91" s="27" t="str">
        <f t="shared" si="39"/>
        <v/>
      </c>
      <c r="K91" s="27" t="str">
        <f t="shared" si="40"/>
        <v/>
      </c>
      <c r="L91" s="25">
        <f t="shared" si="41"/>
        <v>0</v>
      </c>
      <c r="M91" s="28">
        <f t="shared" si="33"/>
        <v>0</v>
      </c>
      <c r="N91" s="28" t="str">
        <f t="shared" si="44"/>
        <v/>
      </c>
      <c r="O91" s="28" t="str">
        <f t="shared" si="34"/>
        <v/>
      </c>
      <c r="P91" s="27" t="str">
        <f t="shared" si="35"/>
        <v/>
      </c>
      <c r="Q91" s="27" t="str">
        <f t="shared" si="42"/>
        <v/>
      </c>
      <c r="R91" s="27" t="str">
        <f t="shared" si="45"/>
        <v>MSS West</v>
      </c>
      <c r="S91" s="27" t="str">
        <f t="shared" si="43"/>
        <v/>
      </c>
    </row>
    <row r="92" spans="1:19" ht="43.5" x14ac:dyDescent="0.35">
      <c r="A92" s="18" t="s">
        <v>66</v>
      </c>
      <c r="B92" s="19" t="s">
        <v>36</v>
      </c>
      <c r="C92" s="11"/>
      <c r="D92" s="11"/>
      <c r="E92" s="11"/>
      <c r="F92" s="25">
        <f t="shared" si="36"/>
        <v>0</v>
      </c>
      <c r="G92" s="26">
        <f t="shared" si="46"/>
        <v>0</v>
      </c>
      <c r="H92" s="27" t="str">
        <f t="shared" si="47"/>
        <v/>
      </c>
      <c r="I92" s="27" t="str">
        <f t="shared" si="38"/>
        <v/>
      </c>
      <c r="J92" s="27" t="str">
        <f t="shared" si="39"/>
        <v/>
      </c>
      <c r="K92" s="27" t="str">
        <f t="shared" si="40"/>
        <v/>
      </c>
      <c r="L92" s="25">
        <f t="shared" si="41"/>
        <v>0</v>
      </c>
      <c r="M92" s="28">
        <f t="shared" si="33"/>
        <v>0</v>
      </c>
      <c r="N92" s="28" t="str">
        <f t="shared" si="44"/>
        <v/>
      </c>
      <c r="O92" s="28" t="str">
        <f t="shared" si="34"/>
        <v/>
      </c>
      <c r="P92" s="27" t="str">
        <f t="shared" si="35"/>
        <v/>
      </c>
      <c r="Q92" s="27" t="str">
        <f t="shared" si="42"/>
        <v/>
      </c>
      <c r="R92" s="27" t="str">
        <f t="shared" si="45"/>
        <v>MSS West</v>
      </c>
      <c r="S92" s="27" t="str">
        <f t="shared" si="43"/>
        <v/>
      </c>
    </row>
    <row r="93" spans="1:19" ht="43.5" x14ac:dyDescent="0.35">
      <c r="A93" s="18" t="s">
        <v>66</v>
      </c>
      <c r="B93" s="19" t="s">
        <v>37</v>
      </c>
      <c r="C93" s="11"/>
      <c r="D93" s="11"/>
      <c r="E93" s="11"/>
      <c r="F93" s="25">
        <f t="shared" si="36"/>
        <v>0</v>
      </c>
      <c r="G93" s="26">
        <f t="shared" si="46"/>
        <v>0</v>
      </c>
      <c r="H93" s="27" t="str">
        <f t="shared" si="47"/>
        <v/>
      </c>
      <c r="I93" s="27" t="str">
        <f t="shared" si="38"/>
        <v/>
      </c>
      <c r="J93" s="27" t="str">
        <f t="shared" si="39"/>
        <v/>
      </c>
      <c r="K93" s="27" t="str">
        <f t="shared" si="40"/>
        <v/>
      </c>
      <c r="L93" s="25">
        <f t="shared" si="41"/>
        <v>0</v>
      </c>
      <c r="M93" s="28">
        <f t="shared" si="33"/>
        <v>0</v>
      </c>
      <c r="N93" s="28" t="str">
        <f t="shared" si="44"/>
        <v/>
      </c>
      <c r="O93" s="28" t="str">
        <f t="shared" si="34"/>
        <v/>
      </c>
      <c r="P93" s="27" t="str">
        <f t="shared" si="35"/>
        <v/>
      </c>
      <c r="Q93" s="27" t="str">
        <f t="shared" si="42"/>
        <v/>
      </c>
      <c r="R93" s="27" t="str">
        <f t="shared" si="45"/>
        <v>MSS West</v>
      </c>
      <c r="S93" s="27" t="str">
        <f t="shared" si="43"/>
        <v/>
      </c>
    </row>
    <row r="94" spans="1:19" ht="43.5" x14ac:dyDescent="0.35">
      <c r="A94" s="18" t="s">
        <v>66</v>
      </c>
      <c r="B94" s="19" t="s">
        <v>38</v>
      </c>
      <c r="C94" s="11"/>
      <c r="D94" s="11"/>
      <c r="E94" s="11"/>
      <c r="F94" s="25">
        <f t="shared" si="36"/>
        <v>0</v>
      </c>
      <c r="G94" s="26">
        <f t="shared" si="46"/>
        <v>0</v>
      </c>
      <c r="H94" s="27" t="str">
        <f t="shared" si="47"/>
        <v/>
      </c>
      <c r="I94" s="27" t="str">
        <f t="shared" si="38"/>
        <v/>
      </c>
      <c r="J94" s="27" t="str">
        <f t="shared" si="39"/>
        <v/>
      </c>
      <c r="K94" s="27" t="str">
        <f t="shared" si="40"/>
        <v/>
      </c>
      <c r="L94" s="25">
        <f t="shared" si="41"/>
        <v>0</v>
      </c>
      <c r="M94" s="28">
        <f t="shared" si="33"/>
        <v>0</v>
      </c>
      <c r="N94" s="28" t="str">
        <f t="shared" si="44"/>
        <v/>
      </c>
      <c r="O94" s="28" t="str">
        <f t="shared" si="34"/>
        <v/>
      </c>
      <c r="P94" s="27" t="str">
        <f t="shared" si="35"/>
        <v/>
      </c>
      <c r="Q94" s="27" t="str">
        <f t="shared" si="42"/>
        <v/>
      </c>
      <c r="R94" s="27" t="str">
        <f t="shared" si="45"/>
        <v>MSS West</v>
      </c>
      <c r="S94" s="27" t="str">
        <f t="shared" si="43"/>
        <v/>
      </c>
    </row>
    <row r="95" spans="1:19" ht="43.5" x14ac:dyDescent="0.35">
      <c r="A95" s="18" t="s">
        <v>66</v>
      </c>
      <c r="B95" s="19" t="s">
        <v>39</v>
      </c>
      <c r="C95" s="11"/>
      <c r="D95" s="11"/>
      <c r="E95" s="11"/>
      <c r="F95" s="25">
        <f t="shared" si="36"/>
        <v>0</v>
      </c>
      <c r="G95" s="26">
        <f t="shared" si="46"/>
        <v>0</v>
      </c>
      <c r="H95" s="27" t="str">
        <f t="shared" si="47"/>
        <v/>
      </c>
      <c r="I95" s="27" t="str">
        <f t="shared" si="38"/>
        <v/>
      </c>
      <c r="J95" s="27" t="str">
        <f t="shared" si="39"/>
        <v/>
      </c>
      <c r="K95" s="27" t="str">
        <f t="shared" si="40"/>
        <v/>
      </c>
      <c r="L95" s="25">
        <f t="shared" si="41"/>
        <v>0</v>
      </c>
      <c r="M95" s="28">
        <f t="shared" si="33"/>
        <v>0</v>
      </c>
      <c r="N95" s="28" t="str">
        <f t="shared" si="44"/>
        <v/>
      </c>
      <c r="O95" s="28" t="str">
        <f t="shared" si="34"/>
        <v/>
      </c>
      <c r="P95" s="27" t="str">
        <f t="shared" si="35"/>
        <v/>
      </c>
      <c r="Q95" s="27" t="str">
        <f t="shared" si="42"/>
        <v/>
      </c>
      <c r="R95" s="27" t="str">
        <f t="shared" si="45"/>
        <v>MSS West</v>
      </c>
      <c r="S95" s="27" t="str">
        <f t="shared" si="43"/>
        <v/>
      </c>
    </row>
    <row r="96" spans="1:19" ht="43.5" x14ac:dyDescent="0.35">
      <c r="A96" s="18" t="s">
        <v>66</v>
      </c>
      <c r="B96" s="19" t="s">
        <v>40</v>
      </c>
      <c r="C96" s="11"/>
      <c r="D96" s="11"/>
      <c r="E96" s="11"/>
      <c r="F96" s="25">
        <f t="shared" si="36"/>
        <v>0</v>
      </c>
      <c r="G96" s="26">
        <f t="shared" si="46"/>
        <v>0</v>
      </c>
      <c r="H96" s="27" t="str">
        <f t="shared" si="47"/>
        <v/>
      </c>
      <c r="I96" s="27" t="str">
        <f t="shared" si="38"/>
        <v/>
      </c>
      <c r="J96" s="27" t="str">
        <f t="shared" si="39"/>
        <v/>
      </c>
      <c r="K96" s="27" t="str">
        <f t="shared" si="40"/>
        <v>Y</v>
      </c>
      <c r="L96" s="25">
        <f t="shared" si="41"/>
        <v>0</v>
      </c>
      <c r="M96" s="28">
        <f t="shared" si="33"/>
        <v>0</v>
      </c>
      <c r="N96" s="28">
        <f t="shared" si="44"/>
        <v>0</v>
      </c>
      <c r="O96" s="28">
        <f t="shared" si="34"/>
        <v>0</v>
      </c>
      <c r="P96" s="27">
        <f t="shared" si="35"/>
        <v>0</v>
      </c>
      <c r="Q96" s="27" t="str">
        <f t="shared" si="42"/>
        <v/>
      </c>
      <c r="R96" s="27" t="str">
        <f t="shared" si="45"/>
        <v>MSS West</v>
      </c>
      <c r="S96" s="27">
        <f t="shared" si="43"/>
        <v>0</v>
      </c>
    </row>
  </sheetData>
  <autoFilter ref="A7:S96" xr:uid="{86A47B67-865C-4659-AC45-B493F60FCF53}"/>
  <phoneticPr fontId="6" type="noConversion"/>
  <dataValidations xWindow="1028" yWindow="821" count="4">
    <dataValidation type="list" allowBlank="1" showInputMessage="1" showErrorMessage="1" error="Enter value of A - Z or Select value of A - Z from drop-down menu." prompt="Enter value of A - Z or Select value of A - Z from drop-down menu." sqref="B9:B96" xr:uid="{4D383E97-3B14-46D2-86DC-F8ACEFC2D048}">
      <formula1>"A, B, C, D, E, F, G, H, I, J, K, L, M, N, O, P, Q, R, S, T, U, V, W, X, Y, Z"</formula1>
    </dataValidation>
    <dataValidation type="whole" allowBlank="1" showInputMessage="1" showErrorMessage="1" error="Enter whole number from 1 to 999." prompt="Enter whole number from 1 to 999." sqref="C9:D96" xr:uid="{643420EA-FD74-4C30-BA1D-A9B7FDD54A1C}">
      <formula1>1</formula1>
      <formula2>999</formula2>
    </dataValidation>
    <dataValidation type="whole" allowBlank="1" showInputMessage="1" showErrorMessage="1" error="Enter whole number from 1 to 99,999." prompt="Enter whole number from 1 to 99,999." sqref="L9:L96 D9:E96" xr:uid="{91A99C76-AF60-4E12-AA4C-71CED3125A97}">
      <formula1>1</formula1>
      <formula2>99999</formula2>
    </dataValidation>
    <dataValidation type="whole" allowBlank="1" showInputMessage="1" showErrorMessage="1" error="Enter value of A - Z or Select value of A - Z from drop-down menu." prompt="Enter value of A - Z or Select value of A - Z from drop-down menu." sqref="C9:D96" xr:uid="{8C3DB1F0-13E0-4A65-8AB9-F6346D1FC84E}">
      <formula1>1</formula1>
      <formula2>999</formula2>
    </dataValidation>
  </dataValidations>
  <hyperlinks>
    <hyperlink ref="F3" r:id="rId1" xr:uid="{AB9BB935-40B3-4E9E-80EC-8F322FFAE893}"/>
  </hyperlinks>
  <pageMargins left="0.7" right="0.7" top="0.75" bottom="0.75" header="0.3" footer="0.3"/>
  <pageSetup orientation="portrait" r:id="rId2"/>
  <extLst>
    <ext xmlns:x14="http://schemas.microsoft.com/office/spreadsheetml/2009/9/main" uri="{CCE6A557-97BC-4b89-ADB6-D9C93CAAB3DF}">
      <x14:dataValidations xmlns:xm="http://schemas.microsoft.com/office/excel/2006/main" xWindow="1028" yWindow="821" count="1">
        <x14:dataValidation type="list" allowBlank="1" showInputMessage="1" showErrorMessage="1" error="Select from drop-down menu (of values maintained in &quot;MSS_Areas&quot;." prompt="Select from drop-down menu (of values maintained in &quot;MSS_Areas&quot;." xr:uid="{492CD7DC-0ABF-425D-BD54-A58D33A25906}">
          <x14:formula1>
            <xm:f>MSS_Areas!$A$3:$A$32</xm:f>
          </x14:formula1>
          <xm:sqref>A9:A96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F5E7CC-35FB-4D26-8D93-21DEE7901A40}">
  <dimension ref="A1:K26"/>
  <sheetViews>
    <sheetView topLeftCell="B1" workbookViewId="0">
      <selection activeCell="F26" sqref="F26"/>
    </sheetView>
  </sheetViews>
  <sheetFormatPr defaultRowHeight="14.5" x14ac:dyDescent="0.35"/>
  <cols>
    <col min="1" max="1" width="53.453125" style="2" customWidth="1"/>
    <col min="2" max="2" width="8.7265625" style="2"/>
    <col min="3" max="3" width="9.6328125" style="2" customWidth="1"/>
    <col min="4" max="4" width="34.1796875" style="12" customWidth="1"/>
    <col min="5" max="5" width="8.81640625" style="38" bestFit="1" customWidth="1"/>
    <col min="6" max="6" width="51.1796875" style="12" bestFit="1" customWidth="1"/>
    <col min="7" max="7" width="8.81640625" style="12" bestFit="1" customWidth="1"/>
    <col min="8" max="8" width="9.7265625" style="10" bestFit="1" customWidth="1"/>
    <col min="9" max="9" width="8.81640625" style="12" customWidth="1"/>
    <col min="10" max="10" width="10.6328125" style="39" bestFit="1" customWidth="1"/>
    <col min="11" max="11" width="48.6328125" style="2" customWidth="1"/>
    <col min="12" max="12" width="8.453125" style="2" bestFit="1" customWidth="1"/>
    <col min="13" max="13" width="51.1796875" style="2" bestFit="1" customWidth="1"/>
    <col min="14" max="14" width="8.7265625" style="2"/>
    <col min="15" max="15" width="13.26953125" style="2" customWidth="1"/>
    <col min="16" max="16384" width="8.7265625" style="2"/>
  </cols>
  <sheetData>
    <row r="1" spans="1:11" ht="246.5" x14ac:dyDescent="0.35">
      <c r="A1" s="2" t="s">
        <v>110</v>
      </c>
      <c r="C1" s="2" t="s">
        <v>149</v>
      </c>
      <c r="D1" s="2" t="s">
        <v>150</v>
      </c>
      <c r="F1" s="12" t="s">
        <v>103</v>
      </c>
    </row>
    <row r="2" spans="1:11" ht="28" x14ac:dyDescent="0.35">
      <c r="C2" s="45" t="s">
        <v>128</v>
      </c>
      <c r="D2" s="45" t="s">
        <v>104</v>
      </c>
      <c r="E2" s="45" t="s">
        <v>105</v>
      </c>
      <c r="F2" s="45" t="s">
        <v>106</v>
      </c>
      <c r="G2" s="45" t="s">
        <v>107</v>
      </c>
      <c r="H2" s="45" t="s">
        <v>111</v>
      </c>
      <c r="I2" s="45" t="s">
        <v>152</v>
      </c>
      <c r="J2" s="45" t="s">
        <v>108</v>
      </c>
      <c r="K2" s="45" t="s">
        <v>151</v>
      </c>
    </row>
    <row r="3" spans="1:11" ht="17" x14ac:dyDescent="0.35">
      <c r="C3" s="44">
        <v>4</v>
      </c>
      <c r="D3" s="41" t="s">
        <v>124</v>
      </c>
      <c r="E3" s="49">
        <v>2846103</v>
      </c>
      <c r="F3" s="46" t="s">
        <v>91</v>
      </c>
      <c r="G3" s="47">
        <v>29.9</v>
      </c>
      <c r="H3" s="44" t="s">
        <v>41</v>
      </c>
      <c r="I3" s="47"/>
      <c r="J3" s="54">
        <v>37938</v>
      </c>
      <c r="K3" s="11" t="s">
        <v>113</v>
      </c>
    </row>
    <row r="4" spans="1:11" ht="28" x14ac:dyDescent="0.35">
      <c r="C4" s="44">
        <v>5</v>
      </c>
      <c r="D4" s="41" t="s">
        <v>125</v>
      </c>
      <c r="E4" s="49">
        <v>2846104</v>
      </c>
      <c r="F4" s="50" t="s">
        <v>93</v>
      </c>
      <c r="G4" s="47">
        <v>21.85</v>
      </c>
      <c r="H4" s="44" t="s">
        <v>41</v>
      </c>
      <c r="I4" s="47"/>
      <c r="J4" s="54">
        <v>37729</v>
      </c>
      <c r="K4" s="11" t="s">
        <v>118</v>
      </c>
    </row>
    <row r="5" spans="1:11" ht="17" x14ac:dyDescent="0.35">
      <c r="C5" s="44" t="s">
        <v>145</v>
      </c>
      <c r="D5" s="41" t="s">
        <v>142</v>
      </c>
      <c r="E5" s="51">
        <v>2846108</v>
      </c>
      <c r="F5" s="11" t="s">
        <v>143</v>
      </c>
      <c r="G5" s="47">
        <v>7.41</v>
      </c>
      <c r="H5" s="44" t="s">
        <v>41</v>
      </c>
      <c r="I5" s="47"/>
      <c r="J5" s="54">
        <v>39027</v>
      </c>
      <c r="K5" s="11" t="s">
        <v>144</v>
      </c>
    </row>
    <row r="6" spans="1:11" ht="29" x14ac:dyDescent="0.35">
      <c r="C6" s="44">
        <v>2</v>
      </c>
      <c r="D6" s="48" t="s">
        <v>123</v>
      </c>
      <c r="E6" s="49">
        <v>2846111</v>
      </c>
      <c r="F6" s="46" t="s">
        <v>92</v>
      </c>
      <c r="G6" s="47">
        <v>17.48</v>
      </c>
      <c r="H6" s="44" t="s">
        <v>41</v>
      </c>
      <c r="I6" s="47"/>
      <c r="J6" s="54">
        <v>37729</v>
      </c>
      <c r="K6" s="11" t="s">
        <v>117</v>
      </c>
    </row>
    <row r="7" spans="1:11" ht="17" x14ac:dyDescent="0.35">
      <c r="C7" s="44">
        <v>1</v>
      </c>
      <c r="D7" s="41" t="s">
        <v>121</v>
      </c>
      <c r="E7" s="42">
        <v>2846128</v>
      </c>
      <c r="F7" s="46" t="s">
        <v>90</v>
      </c>
      <c r="G7" s="47">
        <v>92.54</v>
      </c>
      <c r="H7" s="44" t="s">
        <v>41</v>
      </c>
      <c r="I7" s="55">
        <f>SUM(G3:G7)</f>
        <v>169.18</v>
      </c>
      <c r="J7" s="53">
        <v>37729</v>
      </c>
      <c r="K7" s="11" t="s">
        <v>112</v>
      </c>
    </row>
    <row r="8" spans="1:11" ht="17" x14ac:dyDescent="0.35">
      <c r="C8" s="44">
        <v>10</v>
      </c>
      <c r="D8" s="41" t="s">
        <v>134</v>
      </c>
      <c r="E8" s="49">
        <v>2846277</v>
      </c>
      <c r="F8" s="46" t="s">
        <v>99</v>
      </c>
      <c r="G8" s="47">
        <v>19.77</v>
      </c>
      <c r="H8" s="44" t="s">
        <v>37</v>
      </c>
      <c r="I8" s="47"/>
      <c r="J8" s="54">
        <v>34608</v>
      </c>
      <c r="K8" s="11" t="s">
        <v>114</v>
      </c>
    </row>
    <row r="9" spans="1:11" ht="17" x14ac:dyDescent="0.35">
      <c r="C9" s="44">
        <v>6</v>
      </c>
      <c r="D9" s="41" t="s">
        <v>126</v>
      </c>
      <c r="E9" s="49">
        <v>2846278</v>
      </c>
      <c r="F9" s="46" t="s">
        <v>94</v>
      </c>
      <c r="G9" s="47">
        <v>59.89</v>
      </c>
      <c r="H9" s="44" t="s">
        <v>37</v>
      </c>
      <c r="I9" s="47"/>
      <c r="J9" s="53">
        <v>34151</v>
      </c>
      <c r="K9" s="11" t="s">
        <v>119</v>
      </c>
    </row>
    <row r="10" spans="1:11" ht="28" x14ac:dyDescent="0.35">
      <c r="C10" s="44" t="s">
        <v>35</v>
      </c>
      <c r="D10" s="41" t="s">
        <v>135</v>
      </c>
      <c r="E10" s="51">
        <v>2846279</v>
      </c>
      <c r="F10" s="41" t="s">
        <v>115</v>
      </c>
      <c r="G10" s="47">
        <v>9.89</v>
      </c>
      <c r="H10" s="44" t="s">
        <v>37</v>
      </c>
      <c r="I10" s="47"/>
      <c r="J10" s="54">
        <v>34090</v>
      </c>
      <c r="K10" s="11" t="s">
        <v>116</v>
      </c>
    </row>
    <row r="11" spans="1:11" ht="29" x14ac:dyDescent="0.35">
      <c r="C11" s="44" t="s">
        <v>35</v>
      </c>
      <c r="D11" s="41" t="s">
        <v>133</v>
      </c>
      <c r="E11" s="42">
        <v>2846281</v>
      </c>
      <c r="F11" s="46" t="s">
        <v>97</v>
      </c>
      <c r="G11" s="47">
        <v>10</v>
      </c>
      <c r="H11" s="44" t="s">
        <v>37</v>
      </c>
      <c r="I11" s="47"/>
      <c r="J11" s="54">
        <v>34151</v>
      </c>
      <c r="K11" s="11" t="s">
        <v>131</v>
      </c>
    </row>
    <row r="12" spans="1:11" ht="29" x14ac:dyDescent="0.35">
      <c r="C12" s="44">
        <v>8</v>
      </c>
      <c r="D12" s="41" t="s">
        <v>127</v>
      </c>
      <c r="E12" s="49">
        <v>2846282</v>
      </c>
      <c r="F12" s="46" t="s">
        <v>97</v>
      </c>
      <c r="G12" s="47">
        <v>10</v>
      </c>
      <c r="H12" s="44" t="s">
        <v>37</v>
      </c>
      <c r="I12" s="47"/>
      <c r="J12" s="54">
        <v>34090</v>
      </c>
      <c r="K12" s="11" t="s">
        <v>129</v>
      </c>
    </row>
    <row r="13" spans="1:11" ht="28" x14ac:dyDescent="0.35">
      <c r="C13" s="44" t="s">
        <v>35</v>
      </c>
      <c r="D13" s="41" t="s">
        <v>137</v>
      </c>
      <c r="E13" s="42">
        <v>2846283</v>
      </c>
      <c r="F13" s="41" t="s">
        <v>109</v>
      </c>
      <c r="G13" s="47">
        <v>40</v>
      </c>
      <c r="H13" s="44" t="s">
        <v>37</v>
      </c>
      <c r="I13" s="47"/>
      <c r="J13" s="54">
        <v>34090</v>
      </c>
      <c r="K13" s="11"/>
    </row>
    <row r="14" spans="1:11" ht="43.5" x14ac:dyDescent="0.35">
      <c r="C14" s="44">
        <v>11</v>
      </c>
      <c r="D14" s="41" t="s">
        <v>153</v>
      </c>
      <c r="E14" s="42">
        <v>2846284</v>
      </c>
      <c r="F14" s="46" t="s">
        <v>95</v>
      </c>
      <c r="G14" s="47">
        <v>40</v>
      </c>
      <c r="H14" s="44" t="s">
        <v>37</v>
      </c>
      <c r="I14" s="47"/>
      <c r="J14" s="53">
        <v>34151</v>
      </c>
      <c r="K14" s="11" t="s">
        <v>120</v>
      </c>
    </row>
    <row r="15" spans="1:11" ht="72.5" x14ac:dyDescent="0.35">
      <c r="C15" s="44">
        <v>12</v>
      </c>
      <c r="D15" s="41" t="s">
        <v>138</v>
      </c>
      <c r="E15" s="49">
        <v>2846287</v>
      </c>
      <c r="F15" s="46" t="s">
        <v>96</v>
      </c>
      <c r="G15" s="47">
        <v>60</v>
      </c>
      <c r="H15" s="44" t="s">
        <v>37</v>
      </c>
      <c r="I15" s="47"/>
      <c r="J15" s="54">
        <v>34151</v>
      </c>
      <c r="K15" s="11" t="s">
        <v>140</v>
      </c>
    </row>
    <row r="16" spans="1:11" ht="72.5" x14ac:dyDescent="0.35">
      <c r="C16" s="44">
        <v>9</v>
      </c>
      <c r="D16" s="41" t="s">
        <v>122</v>
      </c>
      <c r="E16" s="49">
        <v>2846290</v>
      </c>
      <c r="F16" s="46" t="s">
        <v>98</v>
      </c>
      <c r="G16" s="47">
        <v>93.67</v>
      </c>
      <c r="H16" s="44" t="s">
        <v>37</v>
      </c>
      <c r="I16" s="47"/>
      <c r="J16" s="53">
        <v>34151</v>
      </c>
      <c r="K16" s="11" t="s">
        <v>139</v>
      </c>
    </row>
    <row r="17" spans="3:11" ht="29" x14ac:dyDescent="0.25">
      <c r="C17" s="44" t="s">
        <v>35</v>
      </c>
      <c r="D17" s="41" t="s">
        <v>146</v>
      </c>
      <c r="E17" s="52">
        <v>2846299</v>
      </c>
      <c r="F17" s="41" t="s">
        <v>147</v>
      </c>
      <c r="G17" s="47">
        <v>4.18</v>
      </c>
      <c r="H17" s="44" t="s">
        <v>37</v>
      </c>
      <c r="I17" s="47"/>
      <c r="J17" s="54">
        <v>34151</v>
      </c>
      <c r="K17" s="11" t="s">
        <v>148</v>
      </c>
    </row>
    <row r="18" spans="3:11" ht="29" x14ac:dyDescent="0.35">
      <c r="C18" s="44">
        <v>14</v>
      </c>
      <c r="D18" s="41" t="s">
        <v>132</v>
      </c>
      <c r="E18" s="49">
        <v>2846280</v>
      </c>
      <c r="F18" s="46" t="s">
        <v>101</v>
      </c>
      <c r="G18" s="47">
        <v>10</v>
      </c>
      <c r="H18" s="44" t="s">
        <v>37</v>
      </c>
      <c r="I18" s="47"/>
      <c r="J18" s="53">
        <v>34151</v>
      </c>
      <c r="K18" s="11" t="s">
        <v>130</v>
      </c>
    </row>
    <row r="19" spans="3:11" ht="29" x14ac:dyDescent="0.35">
      <c r="C19" s="44">
        <v>13</v>
      </c>
      <c r="D19" s="41" t="s">
        <v>136</v>
      </c>
      <c r="E19" s="49">
        <v>2846307</v>
      </c>
      <c r="F19" s="46" t="s">
        <v>100</v>
      </c>
      <c r="G19" s="47">
        <v>30.47</v>
      </c>
      <c r="H19" s="44" t="s">
        <v>37</v>
      </c>
      <c r="I19" s="55">
        <f>SUM(G8:G19)</f>
        <v>387.87</v>
      </c>
      <c r="J19" s="54">
        <v>34425</v>
      </c>
      <c r="K19" s="11" t="s">
        <v>141</v>
      </c>
    </row>
    <row r="20" spans="3:11" x14ac:dyDescent="0.35">
      <c r="C20" s="44">
        <v>7</v>
      </c>
      <c r="D20" s="41"/>
      <c r="E20" s="42"/>
      <c r="F20" s="41"/>
      <c r="G20" s="47"/>
      <c r="H20" s="44"/>
      <c r="I20" s="47"/>
      <c r="J20" s="43"/>
      <c r="K20" s="11"/>
    </row>
    <row r="21" spans="3:11" ht="15" thickBot="1" x14ac:dyDescent="0.4"/>
    <row r="22" spans="3:11" ht="15" thickBot="1" x14ac:dyDescent="0.4">
      <c r="F22" s="40" t="s">
        <v>102</v>
      </c>
      <c r="G22" s="56">
        <f>SUM(G3:G20)</f>
        <v>557.04999999999995</v>
      </c>
      <c r="I22" s="56">
        <f>SUM(I7,I19)</f>
        <v>557.04999999999995</v>
      </c>
    </row>
    <row r="24" spans="3:11" ht="17" x14ac:dyDescent="0.35">
      <c r="F24" s="2"/>
      <c r="G24" s="2"/>
      <c r="H24" s="59">
        <v>577</v>
      </c>
      <c r="I24" s="38"/>
    </row>
    <row r="26" spans="3:11" ht="17" x14ac:dyDescent="0.35">
      <c r="H26" s="60">
        <f>H24-G22</f>
        <v>19.950000000000045</v>
      </c>
    </row>
  </sheetData>
  <autoFilter ref="C2:K20" xr:uid="{BEF5E7CC-35FB-4D26-8D93-21DEE7901A40}">
    <sortState xmlns:xlrd2="http://schemas.microsoft.com/office/spreadsheetml/2017/richdata2" ref="C3:K20">
      <sortCondition ref="D3:D20"/>
    </sortState>
  </autoFilter>
  <phoneticPr fontId="6" type="noConversion"/>
  <hyperlinks>
    <hyperlink ref="F4" r:id="rId1" location="/account/2846104" xr:uid="{299AB60C-6460-48F5-AEAE-B6D6D3AE84F4}"/>
    <hyperlink ref="F7" r:id="rId2" location="/account/2846128" xr:uid="{029E6F92-60AD-4F50-8091-7E655C8629F2}"/>
    <hyperlink ref="F6" r:id="rId3" location="/account/2846111" xr:uid="{FC2E5DE1-5CA2-4A60-A26F-2853112081AE}"/>
    <hyperlink ref="F3" r:id="rId4" location="/account/2846103" xr:uid="{2014CEB4-3677-4DA5-81D1-AA14E35F13A0}"/>
    <hyperlink ref="F9" r:id="rId5" location="/account/2846278" xr:uid="{584501DC-339C-45EA-8D3F-DD8078EEA3F2}"/>
    <hyperlink ref="F14" r:id="rId6" location="/account/2846284" xr:uid="{F9FC9250-C833-485D-8621-739D9F378FB0}"/>
    <hyperlink ref="F12" r:id="rId7" location="/account/2846282" xr:uid="{5BEA022B-4BEE-4D15-ADD3-8B4A2520D1D4}"/>
    <hyperlink ref="F16" r:id="rId8" location="/account/2846290" xr:uid="{D05D4F5D-8B14-4663-89BD-A4248440EC7E}"/>
    <hyperlink ref="F8" r:id="rId9" location="/account/2846277" xr:uid="{E02486E3-07D3-41DC-BC6F-5CAAF9BB6F09}"/>
    <hyperlink ref="F15" r:id="rId10" location="/account/2846287" xr:uid="{C2E6C5E8-DC1F-4D0B-96B4-602B2FAFEDD0}"/>
    <hyperlink ref="F19" r:id="rId11" location="/account/2846307" xr:uid="{39BC8B9F-BF7F-4143-ACF5-BFEF01D44472}"/>
    <hyperlink ref="F18" r:id="rId12" location="/account/2846280" xr:uid="{C66D215A-939E-49B6-B266-EAF2E21BB958}"/>
    <hyperlink ref="F11" r:id="rId13" location="/account/2846282" xr:uid="{5D63CBD9-EA9F-4C55-8E97-6D24009A2232}"/>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BF518E-E1B0-4DBC-AA91-2829BDEF66A3}">
  <dimension ref="A1:E32"/>
  <sheetViews>
    <sheetView workbookViewId="0">
      <pane ySplit="2" topLeftCell="A3" activePane="bottomLeft" state="frozenSplit"/>
      <selection pane="bottomLeft" activeCell="A17" sqref="A17"/>
    </sheetView>
  </sheetViews>
  <sheetFormatPr defaultRowHeight="14.5" x14ac:dyDescent="0.35"/>
  <cols>
    <col min="1" max="1" width="70.6328125" style="2" customWidth="1"/>
    <col min="2" max="2" width="16.81640625" style="2" customWidth="1"/>
    <col min="3" max="3" width="10.453125" style="10" customWidth="1"/>
    <col min="4" max="4" width="6.1796875" style="10" bestFit="1" customWidth="1"/>
    <col min="5" max="5" width="56.36328125" style="2" customWidth="1"/>
    <col min="6" max="16384" width="8.7265625" style="2"/>
  </cols>
  <sheetData>
    <row r="1" spans="1:5" ht="51" x14ac:dyDescent="0.35">
      <c r="A1" s="15" t="s">
        <v>46</v>
      </c>
      <c r="B1" s="16"/>
      <c r="C1" s="16"/>
      <c r="D1" s="16"/>
      <c r="E1" s="14"/>
    </row>
    <row r="2" spans="1:5" s="12" customFormat="1" ht="42" x14ac:dyDescent="0.35">
      <c r="A2" s="9" t="s">
        <v>2</v>
      </c>
      <c r="B2" s="5" t="s">
        <v>4</v>
      </c>
      <c r="C2" s="5" t="s">
        <v>154</v>
      </c>
      <c r="D2" s="5" t="s">
        <v>5</v>
      </c>
      <c r="E2" s="6" t="s">
        <v>3</v>
      </c>
    </row>
    <row r="3" spans="1:5" ht="29" x14ac:dyDescent="0.35">
      <c r="A3" s="17" t="str">
        <f t="shared" ref="A3:A32" si="0">IF(LEN(E3)=0,"z_area_entered_on_row "&amp;ROW(),"MSS "&amp;B3&amp;"- Area "&amp;D3&amp;" - Located in "&amp;C3&amp;" - "&amp;E3)</f>
        <v>MSS East- Area 1 - Located in NW - Small oak hammock "historic woods", part of 2001 restoration compromise - scrub-jays frequently observed in understory</v>
      </c>
      <c r="B3" s="18" t="s">
        <v>7</v>
      </c>
      <c r="C3" s="19" t="s">
        <v>8</v>
      </c>
      <c r="D3" s="19">
        <v>1</v>
      </c>
      <c r="E3" s="11" t="s">
        <v>49</v>
      </c>
    </row>
    <row r="4" spans="1:5" x14ac:dyDescent="0.35">
      <c r="A4" s="17" t="str">
        <f t="shared" si="0"/>
        <v>MSS East- Area 2 - Located in N - Live oaks on far north property border</v>
      </c>
      <c r="B4" s="18" t="s">
        <v>7</v>
      </c>
      <c r="C4" s="19" t="s">
        <v>35</v>
      </c>
      <c r="D4" s="19">
        <v>2</v>
      </c>
      <c r="E4" s="11" t="s">
        <v>52</v>
      </c>
    </row>
    <row r="5" spans="1:5" ht="29" x14ac:dyDescent="0.35">
      <c r="A5" s="17" t="str">
        <f t="shared" si="0"/>
        <v>MSS East- Area 3 - Located in NE - Palm and Live Oak Hammock along Al Tuttle Trail corner, very near edge of sanctuary</v>
      </c>
      <c r="B5" s="18" t="s">
        <v>7</v>
      </c>
      <c r="C5" s="19" t="s">
        <v>42</v>
      </c>
      <c r="D5" s="19">
        <v>3</v>
      </c>
      <c r="E5" s="11" t="s">
        <v>47</v>
      </c>
    </row>
    <row r="6" spans="1:5" ht="29" x14ac:dyDescent="0.35">
      <c r="A6" s="17" t="str">
        <f t="shared" si="0"/>
        <v>MSS East- Area 4 - Located in S - Mature scrub oak hammock, part of 2001 restoration compromise - sanctuary entrance focal point 1</v>
      </c>
      <c r="B6" s="18" t="s">
        <v>7</v>
      </c>
      <c r="C6" s="19" t="s">
        <v>45</v>
      </c>
      <c r="D6" s="19">
        <v>4</v>
      </c>
      <c r="E6" s="11" t="s">
        <v>48</v>
      </c>
    </row>
    <row r="7" spans="1:5" ht="29" x14ac:dyDescent="0.35">
      <c r="A7" s="17" t="str">
        <f t="shared" si="0"/>
        <v>MSS East- Area 5 - Located in SW - Pond and wet area, woodpeckers frequently observed in tree surrounding pond - sanctuary focal point 2</v>
      </c>
      <c r="B7" s="18" t="s">
        <v>7</v>
      </c>
      <c r="C7" s="19" t="s">
        <v>43</v>
      </c>
      <c r="D7" s="19">
        <v>5</v>
      </c>
      <c r="E7" s="11" t="s">
        <v>50</v>
      </c>
    </row>
    <row r="8" spans="1:5" ht="29" x14ac:dyDescent="0.35">
      <c r="A8" s="17" t="str">
        <f t="shared" si="0"/>
        <v>MSS East- Area 6 - Located in W - Basin marsh tree clusters (3) along east of Country Cove development</v>
      </c>
      <c r="B8" s="58" t="s">
        <v>7</v>
      </c>
      <c r="C8" s="19" t="s">
        <v>41</v>
      </c>
      <c r="D8" s="57">
        <v>6</v>
      </c>
      <c r="E8" s="11" t="s">
        <v>53</v>
      </c>
    </row>
    <row r="9" spans="1:5" ht="43.5" x14ac:dyDescent="0.35">
      <c r="A9" s="17" t="str">
        <f t="shared" si="0"/>
        <v>MSS West- Area 1 - Located in SE - Mature scrub oak overstory with Briar Creek Blvd. ROW crossing area center - very close to tall tree border of Stillwater Preserve development</v>
      </c>
      <c r="B9" s="18" t="s">
        <v>6</v>
      </c>
      <c r="C9" s="19" t="s">
        <v>44</v>
      </c>
      <c r="D9" s="19">
        <v>1</v>
      </c>
      <c r="E9" s="11" t="s">
        <v>54</v>
      </c>
    </row>
    <row r="10" spans="1:5" ht="29" x14ac:dyDescent="0.35">
      <c r="A10" s="17" t="str">
        <f t="shared" si="0"/>
        <v>MSS West- Area 2 - Located in E - Habitat transition zone, very close to tall tree oak hammock of Turkey Creek channel D - very near sanctuary property border</v>
      </c>
      <c r="B10" s="18" t="s">
        <v>6</v>
      </c>
      <c r="C10" s="19" t="s">
        <v>37</v>
      </c>
      <c r="D10" s="19">
        <v>2</v>
      </c>
      <c r="E10" s="11" t="s">
        <v>56</v>
      </c>
    </row>
    <row r="11" spans="1:5" ht="58" x14ac:dyDescent="0.35">
      <c r="A11" s="17" t="str">
        <f t="shared" si="0"/>
        <v>MSS West- Area 3 - Located in NW - Habitat transition zone, very near  property border, located at deep concave corner of sanctuary - forms potential "tree shadow" condition subjecting scrub-jays to greater threat of predation.</v>
      </c>
      <c r="B11" s="18" t="s">
        <v>6</v>
      </c>
      <c r="C11" s="19" t="s">
        <v>8</v>
      </c>
      <c r="D11" s="19">
        <v>3</v>
      </c>
      <c r="E11" s="11" t="s">
        <v>84</v>
      </c>
    </row>
    <row r="12" spans="1:5" ht="29" x14ac:dyDescent="0.35">
      <c r="A12" s="17" t="str">
        <f t="shared" si="0"/>
        <v>MSS West- Area 4 - Located in N - Mature oaks at border corner of Brook Hollow development - point of numerous trail connections</v>
      </c>
      <c r="B12" s="18" t="s">
        <v>6</v>
      </c>
      <c r="C12" s="19" t="s">
        <v>35</v>
      </c>
      <c r="D12" s="19">
        <v>4</v>
      </c>
      <c r="E12" s="11" t="s">
        <v>55</v>
      </c>
    </row>
    <row r="13" spans="1:5" ht="29" x14ac:dyDescent="0.35">
      <c r="A13" s="17" t="str">
        <f t="shared" si="0"/>
        <v>MSS West- Area 5 - Located in NE - Opportunity area for trail relocation to deeper woods along Turkey Creek channel D  along transition to oak hammock</v>
      </c>
      <c r="B13" s="18" t="s">
        <v>6</v>
      </c>
      <c r="C13" s="19" t="s">
        <v>42</v>
      </c>
      <c r="D13" s="19">
        <v>5</v>
      </c>
      <c r="E13" s="11" t="s">
        <v>57</v>
      </c>
    </row>
    <row r="14" spans="1:5" x14ac:dyDescent="0.35">
      <c r="A14" s="17" t="str">
        <f t="shared" si="0"/>
        <v>z_area_entered_on_row 14</v>
      </c>
      <c r="B14" s="18" t="s">
        <v>7</v>
      </c>
      <c r="C14" s="19"/>
      <c r="D14" s="19">
        <v>8</v>
      </c>
      <c r="E14" s="11"/>
    </row>
    <row r="15" spans="1:5" x14ac:dyDescent="0.35">
      <c r="A15" s="17" t="str">
        <f t="shared" si="0"/>
        <v>z_area_entered_on_row 15</v>
      </c>
      <c r="B15" s="18" t="s">
        <v>7</v>
      </c>
      <c r="C15" s="19"/>
      <c r="D15" s="19">
        <v>9</v>
      </c>
      <c r="E15" s="11"/>
    </row>
    <row r="16" spans="1:5" x14ac:dyDescent="0.35">
      <c r="A16" s="17" t="str">
        <f t="shared" si="0"/>
        <v>z_area_entered_on_row 16</v>
      </c>
      <c r="B16" s="18" t="s">
        <v>6</v>
      </c>
      <c r="C16" s="19"/>
      <c r="D16" s="19">
        <v>6</v>
      </c>
      <c r="E16" s="11"/>
    </row>
    <row r="17" spans="1:5" x14ac:dyDescent="0.35">
      <c r="A17" s="17" t="str">
        <f t="shared" si="0"/>
        <v>z_area_entered_on_row 17</v>
      </c>
      <c r="B17" s="18" t="s">
        <v>6</v>
      </c>
      <c r="C17" s="19"/>
      <c r="D17" s="19">
        <v>7</v>
      </c>
      <c r="E17" s="11"/>
    </row>
    <row r="18" spans="1:5" x14ac:dyDescent="0.35">
      <c r="A18" s="17" t="str">
        <f t="shared" si="0"/>
        <v>z_area_entered_on_row 18</v>
      </c>
      <c r="B18" s="18" t="s">
        <v>6</v>
      </c>
      <c r="C18" s="19"/>
      <c r="D18" s="19">
        <v>8</v>
      </c>
      <c r="E18" s="11"/>
    </row>
    <row r="19" spans="1:5" x14ac:dyDescent="0.35">
      <c r="A19" s="17" t="str">
        <f t="shared" si="0"/>
        <v>z_area_entered_on_row 19</v>
      </c>
      <c r="B19" s="18" t="s">
        <v>6</v>
      </c>
      <c r="C19" s="19"/>
      <c r="D19" s="19">
        <v>9</v>
      </c>
      <c r="E19" s="11"/>
    </row>
    <row r="20" spans="1:5" x14ac:dyDescent="0.35">
      <c r="A20" s="17" t="str">
        <f t="shared" si="0"/>
        <v>z_area_entered_on_row 20</v>
      </c>
      <c r="B20" s="18" t="s">
        <v>51</v>
      </c>
      <c r="C20" s="19"/>
      <c r="D20" s="19">
        <v>1</v>
      </c>
      <c r="E20" s="11"/>
    </row>
    <row r="21" spans="1:5" x14ac:dyDescent="0.35">
      <c r="A21" s="17" t="str">
        <f t="shared" si="0"/>
        <v>z_area_entered_on_row 21</v>
      </c>
      <c r="B21" s="18" t="s">
        <v>51</v>
      </c>
      <c r="C21" s="19"/>
      <c r="D21" s="19">
        <v>2</v>
      </c>
      <c r="E21" s="11"/>
    </row>
    <row r="22" spans="1:5" x14ac:dyDescent="0.35">
      <c r="A22" s="17" t="str">
        <f t="shared" si="0"/>
        <v>z_area_entered_on_row 22</v>
      </c>
      <c r="B22" s="18" t="s">
        <v>51</v>
      </c>
      <c r="C22" s="19"/>
      <c r="D22" s="19">
        <v>3</v>
      </c>
      <c r="E22" s="11"/>
    </row>
    <row r="23" spans="1:5" x14ac:dyDescent="0.35">
      <c r="A23" s="17" t="str">
        <f t="shared" si="0"/>
        <v>z_area_entered_on_row 23</v>
      </c>
      <c r="B23" s="18" t="s">
        <v>51</v>
      </c>
      <c r="C23" s="19"/>
      <c r="D23" s="19">
        <v>4</v>
      </c>
      <c r="E23" s="11"/>
    </row>
    <row r="24" spans="1:5" x14ac:dyDescent="0.35">
      <c r="A24" s="17" t="str">
        <f t="shared" si="0"/>
        <v>z_area_entered_on_row 24</v>
      </c>
      <c r="B24" s="18" t="s">
        <v>51</v>
      </c>
      <c r="C24" s="19"/>
      <c r="D24" s="19">
        <v>5</v>
      </c>
      <c r="E24" s="11"/>
    </row>
    <row r="25" spans="1:5" x14ac:dyDescent="0.35">
      <c r="A25" s="17" t="str">
        <f t="shared" si="0"/>
        <v>z_area_entered_on_row 25</v>
      </c>
      <c r="B25" s="18" t="s">
        <v>51</v>
      </c>
      <c r="C25" s="19"/>
      <c r="D25" s="19">
        <v>6</v>
      </c>
      <c r="E25" s="11"/>
    </row>
    <row r="26" spans="1:5" x14ac:dyDescent="0.35">
      <c r="A26" s="17" t="str">
        <f t="shared" si="0"/>
        <v>z_area_entered_on_row 26</v>
      </c>
      <c r="B26" s="18" t="s">
        <v>51</v>
      </c>
      <c r="C26" s="19"/>
      <c r="D26" s="19">
        <v>7</v>
      </c>
      <c r="E26" s="11"/>
    </row>
    <row r="27" spans="1:5" x14ac:dyDescent="0.35">
      <c r="A27" s="17" t="str">
        <f t="shared" si="0"/>
        <v>z_area_entered_on_row 27</v>
      </c>
      <c r="B27" s="18" t="s">
        <v>51</v>
      </c>
      <c r="C27" s="19"/>
      <c r="D27" s="19">
        <v>8</v>
      </c>
      <c r="E27" s="11"/>
    </row>
    <row r="28" spans="1:5" x14ac:dyDescent="0.35">
      <c r="A28" s="17" t="str">
        <f t="shared" si="0"/>
        <v>z_area_entered_on_row 28</v>
      </c>
      <c r="B28" s="18" t="s">
        <v>51</v>
      </c>
      <c r="C28" s="19"/>
      <c r="D28" s="19">
        <v>9</v>
      </c>
      <c r="E28" s="11"/>
    </row>
    <row r="29" spans="1:5" x14ac:dyDescent="0.35">
      <c r="A29" s="17" t="str">
        <f t="shared" si="0"/>
        <v>z_area_entered_on_row 29</v>
      </c>
      <c r="B29" s="18"/>
      <c r="C29" s="19"/>
      <c r="D29" s="19"/>
      <c r="E29" s="11"/>
    </row>
    <row r="30" spans="1:5" x14ac:dyDescent="0.35">
      <c r="A30" s="17" t="str">
        <f t="shared" si="0"/>
        <v>z_area_entered_on_row 30</v>
      </c>
      <c r="B30" s="18"/>
      <c r="C30" s="19"/>
      <c r="D30" s="19"/>
      <c r="E30" s="11"/>
    </row>
    <row r="31" spans="1:5" x14ac:dyDescent="0.35">
      <c r="A31" s="17" t="str">
        <f t="shared" si="0"/>
        <v>z_area_entered_on_row 31</v>
      </c>
      <c r="B31" s="18"/>
      <c r="C31" s="19"/>
      <c r="D31" s="19"/>
      <c r="E31" s="11"/>
    </row>
    <row r="32" spans="1:5" x14ac:dyDescent="0.35">
      <c r="A32" s="17" t="str">
        <f t="shared" si="0"/>
        <v>z_area_entered_on_row 32</v>
      </c>
      <c r="B32" s="18" t="s">
        <v>7</v>
      </c>
      <c r="C32" s="19"/>
      <c r="D32" s="19">
        <v>7</v>
      </c>
      <c r="E32" s="11"/>
    </row>
  </sheetData>
  <autoFilter ref="A2:E32" xr:uid="{18BF518E-E1B0-4DBC-AA91-2829BDEF66A3}">
    <sortState xmlns:xlrd2="http://schemas.microsoft.com/office/spreadsheetml/2017/richdata2" ref="A3:E32">
      <sortCondition ref="A3:A32"/>
    </sortState>
  </autoFilter>
  <dataValidations count="5">
    <dataValidation type="list" allowBlank="1" showInputMessage="1" showErrorMessage="1" error="Please select from drop-down menu." prompt="Please select from drop-down menu." sqref="B3:B32" xr:uid="{6CC53B07-89CB-45D0-A2B7-9D9E8986E488}">
      <formula1>"East, West, Both E &amp; W"</formula1>
    </dataValidation>
    <dataValidation type="list" allowBlank="1" showInputMessage="1" showErrorMessage="1" error="Please enter 1 - 9 or select 1 - 9 from drop-down menu." prompt="Please enter 1 - 9 or select 1 - 9 from drop-down menu." sqref="D3 D12 D21" xr:uid="{CE7681C0-C9DF-4450-B4F5-BABC2E36D90A}">
      <formula1>"1, 2, 3, 4, 5, 6, 7, 8, 9"</formula1>
    </dataValidation>
    <dataValidation type="list" allowBlank="1" showInputMessage="1" showErrorMessage="1" error="Please select from drop-down menu." prompt="Please select from drop-down menu." sqref="C3:C32" xr:uid="{411BE8BD-C816-4614-A6DB-21EEEF7C6DFE}">
      <formula1>"N, NE, E, SE, S, SW, W, NW,"</formula1>
    </dataValidation>
    <dataValidation type="whole" allowBlank="1" showInputMessage="1" showErrorMessage="1" error="Please select from drop-down menu." prompt="Please select from drop-down menu." sqref="D22:D32 D13:D20 D4:D11" xr:uid="{80F30118-8453-48F9-B154-000285396E58}">
      <formula1>1</formula1>
      <formula2>9</formula2>
    </dataValidation>
    <dataValidation type="list" allowBlank="1" showInputMessage="1" showErrorMessage="1" error="Please select from drop-down menu." prompt="Please select from drop-down menu." sqref="C3:C32" xr:uid="{FCB7D615-3510-435A-9C63-64D5108F682E}">
      <formula1>"N, NE, E, SE, S, SW, W, NW"</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491A66-7EFA-464C-B1D4-E9B9C596F7B2}">
  <dimension ref="A1:E43"/>
  <sheetViews>
    <sheetView workbookViewId="0">
      <selection activeCell="E18" sqref="A4:E18"/>
    </sheetView>
  </sheetViews>
  <sheetFormatPr defaultRowHeight="14.5" x14ac:dyDescent="0.35"/>
  <cols>
    <col min="1" max="1" width="17.81640625" customWidth="1"/>
    <col min="2" max="2" width="36.6328125" style="2" customWidth="1"/>
    <col min="3" max="3" width="16.90625" customWidth="1"/>
    <col min="4" max="4" width="10.54296875" customWidth="1"/>
    <col min="5" max="5" width="10.6328125" customWidth="1"/>
  </cols>
  <sheetData>
    <row r="1" spans="1:5" x14ac:dyDescent="0.35">
      <c r="A1" s="30" t="s">
        <v>71</v>
      </c>
      <c r="B1" s="2" t="s">
        <v>83</v>
      </c>
    </row>
    <row r="3" spans="1:5" x14ac:dyDescent="0.35">
      <c r="B3"/>
      <c r="D3" s="30" t="s">
        <v>80</v>
      </c>
    </row>
    <row r="4" spans="1:5" s="2" customFormat="1" ht="43.5" x14ac:dyDescent="0.35">
      <c r="A4" s="31" t="s">
        <v>74</v>
      </c>
      <c r="B4" s="31" t="s">
        <v>0</v>
      </c>
      <c r="C4" s="31" t="s">
        <v>78</v>
      </c>
      <c r="D4" s="11" t="s">
        <v>79</v>
      </c>
      <c r="E4" s="11" t="s">
        <v>77</v>
      </c>
    </row>
    <row r="5" spans="1:5" x14ac:dyDescent="0.35">
      <c r="A5" t="s">
        <v>75</v>
      </c>
      <c r="B5" t="s">
        <v>11</v>
      </c>
      <c r="C5">
        <v>30</v>
      </c>
      <c r="D5" s="61">
        <v>30</v>
      </c>
      <c r="E5" s="61">
        <v>0.51700000000000002</v>
      </c>
    </row>
    <row r="6" spans="1:5" x14ac:dyDescent="0.35">
      <c r="B6" t="s">
        <v>58</v>
      </c>
      <c r="C6">
        <v>12</v>
      </c>
      <c r="D6" s="61">
        <v>12</v>
      </c>
      <c r="E6" s="61">
        <v>0.2</v>
      </c>
    </row>
    <row r="7" spans="1:5" x14ac:dyDescent="0.35">
      <c r="B7" t="s">
        <v>59</v>
      </c>
      <c r="C7">
        <v>50</v>
      </c>
      <c r="D7" s="61">
        <v>50</v>
      </c>
      <c r="E7" s="61">
        <v>1.2250000000000001</v>
      </c>
    </row>
    <row r="8" spans="1:5" x14ac:dyDescent="0.35">
      <c r="B8" t="s">
        <v>60</v>
      </c>
      <c r="C8">
        <v>30</v>
      </c>
      <c r="D8" s="61">
        <v>30</v>
      </c>
      <c r="E8" s="61">
        <v>2.411</v>
      </c>
    </row>
    <row r="9" spans="1:5" x14ac:dyDescent="0.35">
      <c r="B9" t="s">
        <v>61</v>
      </c>
      <c r="C9">
        <v>165</v>
      </c>
      <c r="D9" s="61">
        <v>165</v>
      </c>
      <c r="E9" s="61">
        <v>4.133</v>
      </c>
    </row>
    <row r="10" spans="1:5" x14ac:dyDescent="0.35">
      <c r="B10" t="s">
        <v>62</v>
      </c>
      <c r="C10">
        <v>60</v>
      </c>
      <c r="D10" s="61">
        <v>60</v>
      </c>
      <c r="E10" s="61">
        <v>5.4050000000000002</v>
      </c>
    </row>
    <row r="11" spans="1:5" x14ac:dyDescent="0.35">
      <c r="A11" t="s">
        <v>81</v>
      </c>
      <c r="B11"/>
      <c r="D11" s="61">
        <v>347</v>
      </c>
      <c r="E11" s="61">
        <v>13.891000000000002</v>
      </c>
    </row>
    <row r="12" spans="1:5" x14ac:dyDescent="0.35">
      <c r="A12" t="s">
        <v>76</v>
      </c>
      <c r="B12" t="s">
        <v>63</v>
      </c>
      <c r="C12">
        <v>60</v>
      </c>
      <c r="D12" s="61">
        <v>60</v>
      </c>
      <c r="E12" s="61">
        <v>1.6579999999999999</v>
      </c>
    </row>
    <row r="13" spans="1:5" x14ac:dyDescent="0.35">
      <c r="B13" t="s">
        <v>64</v>
      </c>
      <c r="C13">
        <v>40</v>
      </c>
      <c r="D13" s="61">
        <v>40</v>
      </c>
      <c r="E13" s="61">
        <v>0.68899999999999995</v>
      </c>
    </row>
    <row r="14" spans="1:5" x14ac:dyDescent="0.35">
      <c r="B14" t="s">
        <v>65</v>
      </c>
      <c r="C14">
        <v>10</v>
      </c>
      <c r="D14" s="61">
        <v>10</v>
      </c>
      <c r="E14" s="61">
        <v>5.8000000000000003E-2</v>
      </c>
    </row>
    <row r="15" spans="1:5" x14ac:dyDescent="0.35">
      <c r="B15" t="s">
        <v>66</v>
      </c>
      <c r="C15">
        <v>0</v>
      </c>
      <c r="D15" s="61">
        <v>0</v>
      </c>
      <c r="E15" s="61">
        <v>0</v>
      </c>
    </row>
    <row r="16" spans="1:5" x14ac:dyDescent="0.35">
      <c r="B16" t="s">
        <v>85</v>
      </c>
      <c r="C16">
        <v>50</v>
      </c>
      <c r="D16" s="61">
        <v>50</v>
      </c>
      <c r="E16" s="61">
        <v>1.3779999999999999</v>
      </c>
    </row>
    <row r="17" spans="1:5" x14ac:dyDescent="0.35">
      <c r="A17" t="s">
        <v>82</v>
      </c>
      <c r="B17"/>
      <c r="D17" s="61">
        <v>160</v>
      </c>
      <c r="E17" s="61">
        <v>3.7829999999999995</v>
      </c>
    </row>
    <row r="18" spans="1:5" x14ac:dyDescent="0.35">
      <c r="A18" t="s">
        <v>72</v>
      </c>
      <c r="B18"/>
      <c r="D18" s="61">
        <v>507</v>
      </c>
      <c r="E18" s="61">
        <v>17.673999999999999</v>
      </c>
    </row>
    <row r="19" spans="1:5" x14ac:dyDescent="0.35">
      <c r="B19" s="13"/>
    </row>
    <row r="20" spans="1:5" x14ac:dyDescent="0.35">
      <c r="B20" s="13"/>
    </row>
    <row r="21" spans="1:5" x14ac:dyDescent="0.35">
      <c r="B21" s="13"/>
    </row>
    <row r="22" spans="1:5" x14ac:dyDescent="0.35">
      <c r="B22" s="13"/>
    </row>
    <row r="23" spans="1:5" x14ac:dyDescent="0.35">
      <c r="B23" s="13"/>
    </row>
    <row r="24" spans="1:5" x14ac:dyDescent="0.35">
      <c r="B24" s="13"/>
    </row>
    <row r="25" spans="1:5" x14ac:dyDescent="0.35">
      <c r="B25" s="13"/>
    </row>
    <row r="26" spans="1:5" x14ac:dyDescent="0.35">
      <c r="B26" s="13"/>
    </row>
    <row r="27" spans="1:5" x14ac:dyDescent="0.35">
      <c r="B27" s="13"/>
    </row>
    <row r="28" spans="1:5" x14ac:dyDescent="0.35">
      <c r="B28" s="13"/>
    </row>
    <row r="29" spans="1:5" x14ac:dyDescent="0.35">
      <c r="B29" s="13"/>
    </row>
    <row r="30" spans="1:5" x14ac:dyDescent="0.35">
      <c r="B30" s="13"/>
    </row>
    <row r="31" spans="1:5" x14ac:dyDescent="0.35">
      <c r="B31" s="13"/>
    </row>
    <row r="32" spans="1:5" x14ac:dyDescent="0.35">
      <c r="B32" s="13"/>
    </row>
    <row r="33" spans="2:2" x14ac:dyDescent="0.35">
      <c r="B33" s="13"/>
    </row>
    <row r="34" spans="2:2" x14ac:dyDescent="0.35">
      <c r="B34" s="13"/>
    </row>
    <row r="35" spans="2:2" x14ac:dyDescent="0.35">
      <c r="B35" s="13"/>
    </row>
    <row r="36" spans="2:2" x14ac:dyDescent="0.35">
      <c r="B36" s="13"/>
    </row>
    <row r="37" spans="2:2" x14ac:dyDescent="0.35">
      <c r="B37" s="13"/>
    </row>
    <row r="38" spans="2:2" x14ac:dyDescent="0.35">
      <c r="B38" s="13"/>
    </row>
    <row r="39" spans="2:2" x14ac:dyDescent="0.35">
      <c r="B39" s="13"/>
    </row>
    <row r="40" spans="2:2" x14ac:dyDescent="0.35">
      <c r="B40" s="13"/>
    </row>
    <row r="41" spans="2:2" x14ac:dyDescent="0.35">
      <c r="B41" s="13"/>
    </row>
    <row r="42" spans="2:2" x14ac:dyDescent="0.35">
      <c r="B42" s="13"/>
    </row>
    <row r="43" spans="2:2" x14ac:dyDescent="0.35">
      <c r="B43" s="13"/>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49B83B-77CF-4D70-A1CE-55BFB5F8BDAB}">
  <dimension ref="A1:E2"/>
  <sheetViews>
    <sheetView workbookViewId="0">
      <selection activeCell="E33" sqref="E33"/>
    </sheetView>
  </sheetViews>
  <sheetFormatPr defaultRowHeight="14.5" x14ac:dyDescent="0.35"/>
  <cols>
    <col min="3" max="3" width="6.453125" bestFit="1" customWidth="1"/>
    <col min="4" max="4" width="32.54296875" bestFit="1" customWidth="1"/>
  </cols>
  <sheetData>
    <row r="1" spans="1:5" ht="17" x14ac:dyDescent="0.5">
      <c r="A1" s="65">
        <v>0.67</v>
      </c>
      <c r="B1" s="65"/>
      <c r="C1" s="66">
        <v>17.600000000000001</v>
      </c>
      <c r="D1" s="66" t="s">
        <v>157</v>
      </c>
      <c r="E1" s="65"/>
    </row>
    <row r="2" spans="1:5" ht="17" x14ac:dyDescent="0.5">
      <c r="A2" s="65">
        <v>100</v>
      </c>
      <c r="B2" s="65"/>
      <c r="C2" s="65">
        <v>2631</v>
      </c>
      <c r="D2" s="65" t="s">
        <v>156</v>
      </c>
      <c r="E2" s="65"/>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Data</vt:lpstr>
      <vt:lpstr>MSS Parcels</vt:lpstr>
      <vt:lpstr>MSS_Areas</vt:lpstr>
      <vt:lpstr>Pivot Table</vt: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Drew Thompson</dc:creator>
  <cp:lastModifiedBy>Drew Thompson</cp:lastModifiedBy>
  <dcterms:created xsi:type="dcterms:W3CDTF">2023-04-14T17:25:10Z</dcterms:created>
  <dcterms:modified xsi:type="dcterms:W3CDTF">2023-04-21T20:12:12Z</dcterms:modified>
</cp:coreProperties>
</file>